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income statements" sheetId="1" r:id="rId1"/>
    <sheet name="Balance Sheet" sheetId="2" r:id="rId2"/>
    <sheet name="equity" sheetId="3" r:id="rId3"/>
    <sheet name="cashflow" sheetId="4" r:id="rId4"/>
  </sheets>
  <definedNames>
    <definedName name="BS">#REF!</definedName>
    <definedName name="PL11">#REF!</definedName>
    <definedName name="_xlnm.Print_Area" localSheetId="2">'equity'!$A:$J</definedName>
    <definedName name="_xlnm.Print_Titles" localSheetId="1">'Balance Sheet'!$1:$10</definedName>
    <definedName name="_xlnm.Print_Titles" localSheetId="3">'cashflow'!$1:$10</definedName>
    <definedName name="_xlnm.Print_Titles" localSheetId="0">'income statements'!$1:$10</definedName>
  </definedNames>
  <calcPr fullCalcOnLoad="1"/>
</workbook>
</file>

<file path=xl/sharedStrings.xml><?xml version="1.0" encoding="utf-8"?>
<sst xmlns="http://schemas.openxmlformats.org/spreadsheetml/2006/main" count="173" uniqueCount="139">
  <si>
    <t>RM'000</t>
  </si>
  <si>
    <t>Property, plant and equipment</t>
  </si>
  <si>
    <t>Hotel properties and exhibition centre</t>
  </si>
  <si>
    <t>Investment properties</t>
  </si>
  <si>
    <t>Investment in associated companies</t>
  </si>
  <si>
    <t>Other investments</t>
  </si>
  <si>
    <t>Long term receivable</t>
  </si>
  <si>
    <t>Deferred tax assets</t>
  </si>
  <si>
    <t>Goodwill on consolidation</t>
  </si>
  <si>
    <t>Current assets</t>
  </si>
  <si>
    <t>Current liabilities</t>
  </si>
  <si>
    <t>Finance By:</t>
  </si>
  <si>
    <t>Share capital</t>
  </si>
  <si>
    <t>Reserves</t>
  </si>
  <si>
    <t>Shareholders’ equity</t>
  </si>
  <si>
    <t>Minority interests</t>
  </si>
  <si>
    <t xml:space="preserve">Net tangible assets per share (RM) </t>
  </si>
  <si>
    <t>COUNTRY HEIGHTS HOLDINGS BERHAD (119416-K)</t>
  </si>
  <si>
    <t>(a)</t>
  </si>
  <si>
    <t>Revenue</t>
  </si>
  <si>
    <t>(b)</t>
  </si>
  <si>
    <t>Cost of sales</t>
  </si>
  <si>
    <t>(c)</t>
  </si>
  <si>
    <t>Gross profit</t>
  </si>
  <si>
    <t>(d)</t>
  </si>
  <si>
    <t xml:space="preserve">Other operating income </t>
  </si>
  <si>
    <t>(e)</t>
  </si>
  <si>
    <t>Selling &amp; distribution expenses</t>
  </si>
  <si>
    <t>(f)</t>
  </si>
  <si>
    <t>Administrative expenses</t>
  </si>
  <si>
    <t>(g)</t>
  </si>
  <si>
    <t>Other operating expenses</t>
  </si>
  <si>
    <t>(j)</t>
  </si>
  <si>
    <t>Profit from operations</t>
  </si>
  <si>
    <t>(k)</t>
  </si>
  <si>
    <t>(m)</t>
  </si>
  <si>
    <t>(n)</t>
  </si>
  <si>
    <t>(o)</t>
  </si>
  <si>
    <t>Taxation</t>
  </si>
  <si>
    <t>NA</t>
  </si>
  <si>
    <t>RM’000</t>
  </si>
  <si>
    <t>Adjustments for:</t>
  </si>
  <si>
    <t>- Non cash items</t>
  </si>
  <si>
    <t>- Non operating items (which are investing/ financing)</t>
  </si>
  <si>
    <t>Operating profit before changes in working capital</t>
  </si>
  <si>
    <t>- Net change in current assets</t>
  </si>
  <si>
    <t>- Net change in current liabilities</t>
  </si>
  <si>
    <t>- Deferred income</t>
  </si>
  <si>
    <t>- Interest paid</t>
  </si>
  <si>
    <t>- Tax paid</t>
  </si>
  <si>
    <t>- Increase in balances held in trust, sinking fund, HDA a/c</t>
  </si>
  <si>
    <t>- Other investments</t>
  </si>
  <si>
    <t>- Borrowings</t>
  </si>
  <si>
    <t>Net cash (used in)/ generated from financing activities</t>
  </si>
  <si>
    <t>Exchange reserve fluctuation</t>
  </si>
  <si>
    <t>Net (decrease)/ increase in cash and cash equivalents</t>
  </si>
  <si>
    <t>CASH AND CASH EQUIVALENTS BROUGHT FORWARD</t>
  </si>
  <si>
    <t>CASH AND CASH EQUIVALENTS CARRIED FORWARD</t>
  </si>
  <si>
    <t>Cash and cash equivalents consist of:</t>
  </si>
  <si>
    <t>Bank overdrafts</t>
  </si>
  <si>
    <t>Share</t>
  </si>
  <si>
    <t>Distributable</t>
  </si>
  <si>
    <t>capital</t>
  </si>
  <si>
    <t>reserve</t>
  </si>
  <si>
    <t>Ordinary</t>
  </si>
  <si>
    <t>Revaluation</t>
  </si>
  <si>
    <t>Exchange</t>
  </si>
  <si>
    <t>shares</t>
  </si>
  <si>
    <t>premium</t>
  </si>
  <si>
    <t>Total</t>
  </si>
  <si>
    <t>RM‘000</t>
  </si>
  <si>
    <t>Net profit for the year</t>
  </si>
  <si>
    <t>Translation gain</t>
  </si>
  <si>
    <t>-</t>
  </si>
  <si>
    <t xml:space="preserve"> Non-distributable reserves</t>
  </si>
  <si>
    <t>Less :</t>
  </si>
  <si>
    <t>Deposits pledged and placed pursuant to Housing</t>
  </si>
  <si>
    <t>Deposit pledge and sinking fund account</t>
  </si>
  <si>
    <t>Development Account</t>
  </si>
  <si>
    <t>Cash flows from operating activities</t>
  </si>
  <si>
    <t>Cash flows from investing activities</t>
  </si>
  <si>
    <t>Cash flows from financing activities</t>
  </si>
  <si>
    <t>(The Consolidated Balance Sheet should be read in conjunction with the Audited Financial Statements</t>
  </si>
  <si>
    <t xml:space="preserve">(The Consolidated Cash Flow Statement should be read in conjunction with the Audited Financial Statements </t>
  </si>
  <si>
    <t>(The figures have not been audited)</t>
  </si>
  <si>
    <t xml:space="preserve">(The Consolidated Statement of Changes in Equity should be read in conjunction with the Audited Financial </t>
  </si>
  <si>
    <t>(Unaudited)</t>
  </si>
  <si>
    <t>Cash from operations</t>
  </si>
  <si>
    <t>Diluted earnings per ordinary share (sen)</t>
  </si>
  <si>
    <t>Net cash flows from/ (used in) operating activities</t>
  </si>
  <si>
    <t>Net cash used in investing activities</t>
  </si>
  <si>
    <t>As at 31 December 2004</t>
  </si>
  <si>
    <t xml:space="preserve">Land held for property development </t>
  </si>
  <si>
    <t>(audited)</t>
  </si>
  <si>
    <t>Other property, plant and equipment</t>
  </si>
  <si>
    <t>Cash and bank balances</t>
  </si>
  <si>
    <t>Deferred tax liabilities</t>
  </si>
  <si>
    <t>Borrowings</t>
  </si>
  <si>
    <t>Long term liabilities</t>
  </si>
  <si>
    <t xml:space="preserve">Retained </t>
  </si>
  <si>
    <t>profits</t>
  </si>
  <si>
    <t>At 1 January 2004</t>
  </si>
  <si>
    <t>Revaluation decrease</t>
  </si>
  <si>
    <t>Revaluation increase, net of deferred tax</t>
  </si>
  <si>
    <t>Net profit for the period</t>
  </si>
  <si>
    <t xml:space="preserve"> Statements for the year ended 31 December 2004)</t>
  </si>
  <si>
    <t xml:space="preserve">for the year ended 31 December 2004) </t>
  </si>
  <si>
    <t xml:space="preserve"> for the year ended 31 December 2004)</t>
  </si>
  <si>
    <t xml:space="preserve">(The Consolidated Income Statement should be read in conjunction with the Audited Financial Statements </t>
  </si>
  <si>
    <t>for the year ended 31 December 2004)</t>
  </si>
  <si>
    <t>(Restated)</t>
  </si>
  <si>
    <t>- Company and subsidiaries</t>
  </si>
  <si>
    <t>- Associates</t>
  </si>
  <si>
    <t>Bank balances held in trust</t>
  </si>
  <si>
    <t>Finance costs, net</t>
  </si>
  <si>
    <t xml:space="preserve">CONDENSED CONSOLIDATED STATEMENT OF CHANGES IN EQUITY </t>
  </si>
  <si>
    <t xml:space="preserve">3 months ended </t>
  </si>
  <si>
    <t>Share of results of associates</t>
  </si>
  <si>
    <t xml:space="preserve">CONDENSED CONSOLIDATED INCOME STATEMENTS </t>
  </si>
  <si>
    <t>CONDENSED CONSOLIDATED BALANCE SHEET</t>
  </si>
  <si>
    <t>CONDENSED CONSOLIDATED CASH FLOW STATEMENT</t>
  </si>
  <si>
    <t>Inventories</t>
  </si>
  <si>
    <t>Property development costs</t>
  </si>
  <si>
    <t>Trade and other receivables</t>
  </si>
  <si>
    <t>Trade and other payables</t>
  </si>
  <si>
    <t>Provision for taxation</t>
  </si>
  <si>
    <t>For the Six-Months Period Ended 30 June 2005</t>
  </si>
  <si>
    <t>6 months ended</t>
  </si>
  <si>
    <t>As at 30 June 2005</t>
  </si>
  <si>
    <t>Profit before taxation</t>
  </si>
  <si>
    <t>Profit after taxation</t>
  </si>
  <si>
    <t>Profit before taxation and minority interest</t>
  </si>
  <si>
    <t>Net current assets/ (liabilities)</t>
  </si>
  <si>
    <t xml:space="preserve"> -  Included gain on Asset Based Settlement Exercise (Note 4)</t>
  </si>
  <si>
    <t xml:space="preserve"> -  Excluded gain on Asset Based Settlement Exercise (Note 4)</t>
  </si>
  <si>
    <t>(h)</t>
  </si>
  <si>
    <t>(i)</t>
  </si>
  <si>
    <t>(l)</t>
  </si>
  <si>
    <t>Basic profit/ (loss) per ordinary share (sen)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</si>
</sst>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_)"/>
    <numFmt numFmtId="174" formatCode="#,##0_);[Red]\(#,##0\);\ \ \-\ \ \ \ \ "/>
    <numFmt numFmtId="175" formatCode="0.00_)"/>
    <numFmt numFmtId="176" formatCode="_(* #,##0.0_);_(* \(#,##0.0\);_(* &quot;-&quot;?_);_(@_)"/>
    <numFmt numFmtId="177" formatCode="_(* #,##0_);_(* \(#,##0\);_(* &quot;-&quot;??_);_(@_)"/>
    <numFmt numFmtId="178" formatCode="_(* #,##0.0_);_(* \(#,##0.0\);_(* &quot;-&quot;??_);_(@_)"/>
    <numFmt numFmtId="179" formatCode="#,##0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00_);_(* \(#,##0.000\);_(* &quot;-&quot;???_);_(@_)"/>
    <numFmt numFmtId="184" formatCode="_-* #,##0.00\ &quot;kr&quot;_-;\-* #,##0.00\ &quot;kr&quot;_-;_-* &quot;-&quot;??\ &quot;kr&quot;_-;_-@_-"/>
    <numFmt numFmtId="185" formatCode="#,##0;[Red]\(#,##0\);&quot;  -     &quot;"/>
    <numFmt numFmtId="186" formatCode="#,##0_);[Red]\(#,##0\);&quot;  -     &quot;"/>
    <numFmt numFmtId="187" formatCode="0.0"/>
    <numFmt numFmtId="188" formatCode="mmm\-yyyy"/>
    <numFmt numFmtId="189" formatCode="_(* #,##0.0_);_(* \(#,##0.0\);_(* &quot;-&quot;_);_(@_)"/>
    <numFmt numFmtId="190" formatCode="_(* #,##0.000_);_(* \(#,##0.000\);_(* &quot;-&quot;??_);_(@_)"/>
    <numFmt numFmtId="191" formatCode="d\-mmm\-yyyy"/>
    <numFmt numFmtId="192" formatCode="0.0\ ;\ \(0.0\)"/>
    <numFmt numFmtId="193" formatCode="0.0\ "/>
    <numFmt numFmtId="194" formatCode="dd\-mmm\-yyyy"/>
    <numFmt numFmtId="195" formatCode="#,##0_);[Red]\(#,##0\);&quot;-&quot;"/>
    <numFmt numFmtId="196" formatCode="#,##0_);[Red]\(#,##0\);&quot;      -&quot;"/>
    <numFmt numFmtId="197" formatCode="#,##0_);[Red]\(#,##0\);&quot;-     &quot;"/>
    <numFmt numFmtId="198" formatCode="#,##0.0_);[Red]\(#,##0.0\)"/>
    <numFmt numFmtId="199" formatCode="0.0%"/>
    <numFmt numFmtId="200" formatCode="_(* #,##0.0000_);_(* \(#,##0.0000\);_(* &quot;-&quot;??_);_(@_)"/>
    <numFmt numFmtId="201" formatCode="#,##0_);[Red]\(#,##0\);\-"/>
    <numFmt numFmtId="202" formatCode="_(* #,##0.00_);_(* \(#,##0.00\);_(* &quot;-&quot;_);_(@_)"/>
    <numFmt numFmtId="203" formatCode="0.000%"/>
    <numFmt numFmtId="204" formatCode="dd/mmm/yyyy"/>
    <numFmt numFmtId="205" formatCode="mmm/yyyy"/>
    <numFmt numFmtId="206" formatCode="#,##0.0_);\(#,##0.0\)"/>
    <numFmt numFmtId="207" formatCode="#,##0.000_);\(#,##0.000\)"/>
    <numFmt numFmtId="208" formatCode="#,##0.0000_);\(#,##0.0000\)"/>
    <numFmt numFmtId="209" formatCode="_ * #,##0.00_ ;_ * \-#,##0.00_ ;_ * &quot;-&quot;??_ ;_ @_ "/>
    <numFmt numFmtId="210" formatCode="0.000"/>
    <numFmt numFmtId="211" formatCode="#,##0.00_);\(#,##0.00\);\-\ \ \ \ \ \ \ \ "/>
    <numFmt numFmtId="212" formatCode="0.000000000"/>
    <numFmt numFmtId="213" formatCode="&quot;RM&quot;#,##0;[Red]&quot;RM&quot;\-#,##0"/>
    <numFmt numFmtId="214" formatCode="#,##0_);[Red]\(#,##0\);&quot;     -     &quot;"/>
    <numFmt numFmtId="215" formatCode="#,##0_);[Red]\(#,##0\);&quot;   -   &quot;"/>
    <numFmt numFmtId="216" formatCode="_-* #,##0_-;\-* #,##0_-;_-* &quot;-&quot;??_-;_-@_-"/>
    <numFmt numFmtId="217" formatCode="0_);\(0\)"/>
    <numFmt numFmtId="218" formatCode="0;[Red]0"/>
    <numFmt numFmtId="219" formatCode="0.00_);[Red]\(0.00\)"/>
    <numFmt numFmtId="220" formatCode="0_);[Red]\(0\)"/>
    <numFmt numFmtId="221" formatCode="#,##0.0;[Red]\(#,##0.0\)"/>
    <numFmt numFmtId="222" formatCode="_(* #,##0_);_(* \(#,##0\);_(* &quot;-&quot;?_);_(@_)"/>
    <numFmt numFmtId="223" formatCode="mmmm\ d\,\ yyyy"/>
  </numFmts>
  <fonts count="1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2"/>
      <color indexed="36"/>
      <name val="Helv"/>
      <family val="0"/>
    </font>
    <font>
      <sz val="8"/>
      <name val="Arial"/>
      <family val="2"/>
    </font>
    <font>
      <u val="single"/>
      <sz val="10.2"/>
      <color indexed="12"/>
      <name val="Helv"/>
      <family val="0"/>
    </font>
    <font>
      <b/>
      <i/>
      <sz val="16"/>
      <name val="Helv"/>
      <family val="0"/>
    </font>
    <font>
      <sz val="10"/>
      <name val="Arial MT"/>
      <family val="0"/>
    </font>
    <font>
      <sz val="11"/>
      <name val="Tms Rmn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Helv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6" fillId="3" borderId="1" applyNumberFormat="0" applyBorder="0" applyAlignment="0" applyProtection="0"/>
    <xf numFmtId="175" fontId="8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9" fillId="4" borderId="0">
      <alignment/>
      <protection/>
    </xf>
    <xf numFmtId="174" fontId="10" fillId="0" borderId="0">
      <alignment/>
      <protection/>
    </xf>
    <xf numFmtId="164" fontId="11" fillId="0" borderId="0" applyBorder="0" applyAlignment="0">
      <protection/>
    </xf>
    <xf numFmtId="0" fontId="12" fillId="0" borderId="0" applyNumberFormat="0" applyBorder="0" applyAlignment="0">
      <protection/>
    </xf>
  </cellStyleXfs>
  <cellXfs count="117">
    <xf numFmtId="37" fontId="0" fillId="0" borderId="0" xfId="0" applyAlignment="1">
      <alignment/>
    </xf>
    <xf numFmtId="37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37" fontId="4" fillId="0" borderId="0" xfId="0" applyFont="1" applyAlignment="1">
      <alignment/>
    </xf>
    <xf numFmtId="37" fontId="4" fillId="0" borderId="0" xfId="0" applyFont="1" applyAlignment="1">
      <alignment horizontal="right"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1" fillId="0" borderId="0" xfId="0" applyFont="1" applyBorder="1" applyAlignment="1">
      <alignment horizontal="center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37" fontId="4" fillId="0" borderId="0" xfId="0" applyFont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Alignment="1">
      <alignment vertical="top" wrapText="1"/>
    </xf>
    <xf numFmtId="37" fontId="1" fillId="0" borderId="0" xfId="0" applyFont="1" applyAlignment="1">
      <alignment horizontal="center" wrapText="1"/>
    </xf>
    <xf numFmtId="37" fontId="4" fillId="0" borderId="0" xfId="0" applyFont="1" applyBorder="1" applyAlignment="1">
      <alignment/>
    </xf>
    <xf numFmtId="37" fontId="4" fillId="0" borderId="0" xfId="0" applyFont="1" applyBorder="1" applyAlignment="1">
      <alignment horizontal="right"/>
    </xf>
    <xf numFmtId="37" fontId="4" fillId="0" borderId="0" xfId="0" applyFont="1" applyAlignment="1">
      <alignment wrapText="1"/>
    </xf>
    <xf numFmtId="37" fontId="4" fillId="0" borderId="0" xfId="0" applyFont="1" applyAlignment="1">
      <alignment horizontal="left" indent="1"/>
    </xf>
    <xf numFmtId="41" fontId="4" fillId="0" borderId="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37" fontId="4" fillId="0" borderId="2" xfId="0" applyFont="1" applyBorder="1" applyAlignment="1">
      <alignment horizontal="center"/>
    </xf>
    <xf numFmtId="37" fontId="4" fillId="0" borderId="0" xfId="0" applyFont="1" applyAlignment="1">
      <alignment horizontal="left" indent="2"/>
    </xf>
    <xf numFmtId="41" fontId="1" fillId="0" borderId="3" xfId="0" applyNumberFormat="1" applyFont="1" applyBorder="1" applyAlignment="1">
      <alignment horizontal="right"/>
    </xf>
    <xf numFmtId="37" fontId="13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vertical="top" wrapText="1"/>
    </xf>
    <xf numFmtId="37" fontId="14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vertical="top"/>
    </xf>
    <xf numFmtId="37" fontId="13" fillId="0" borderId="0" xfId="0" applyFont="1" applyAlignment="1">
      <alignment horizontal="left" vertical="top" wrapText="1"/>
    </xf>
    <xf numFmtId="37" fontId="13" fillId="0" borderId="0" xfId="0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15" fontId="13" fillId="0" borderId="0" xfId="0" applyNumberFormat="1" applyFont="1" applyBorder="1" applyAlignment="1">
      <alignment horizontal="center"/>
    </xf>
    <xf numFmtId="37" fontId="14" fillId="0" borderId="0" xfId="0" applyFont="1" applyAlignment="1">
      <alignment horizontal="center"/>
    </xf>
    <xf numFmtId="37" fontId="14" fillId="0" borderId="0" xfId="0" applyFont="1" applyBorder="1" applyAlignment="1">
      <alignment horizontal="center"/>
    </xf>
    <xf numFmtId="41" fontId="14" fillId="0" borderId="0" xfId="0" applyNumberFormat="1" applyFont="1" applyAlignment="1">
      <alignment horizontal="center" vertical="top"/>
    </xf>
    <xf numFmtId="41" fontId="14" fillId="0" borderId="0" xfId="0" applyNumberFormat="1" applyFont="1" applyAlignment="1">
      <alignment vertical="top" wrapText="1"/>
    </xf>
    <xf numFmtId="41" fontId="14" fillId="0" borderId="0" xfId="0" applyNumberFormat="1" applyFont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1" fontId="14" fillId="0" borderId="0" xfId="0" applyNumberFormat="1" applyFont="1" applyAlignment="1">
      <alignment/>
    </xf>
    <xf numFmtId="41" fontId="14" fillId="0" borderId="2" xfId="0" applyNumberFormat="1" applyFont="1" applyBorder="1" applyAlignment="1">
      <alignment horizontal="center"/>
    </xf>
    <xf numFmtId="41" fontId="14" fillId="0" borderId="4" xfId="0" applyNumberFormat="1" applyFont="1" applyBorder="1" applyAlignment="1">
      <alignment horizontal="center"/>
    </xf>
    <xf numFmtId="41" fontId="14" fillId="0" borderId="0" xfId="0" applyNumberFormat="1" applyFont="1" applyAlignment="1">
      <alignment vertical="top"/>
    </xf>
    <xf numFmtId="41" fontId="14" fillId="0" borderId="0" xfId="0" applyNumberFormat="1" applyFont="1" applyAlignment="1">
      <alignment horizontal="center" vertical="top" wrapText="1"/>
    </xf>
    <xf numFmtId="41" fontId="14" fillId="0" borderId="0" xfId="0" applyNumberFormat="1" applyFont="1" applyBorder="1" applyAlignment="1">
      <alignment/>
    </xf>
    <xf numFmtId="41" fontId="14" fillId="0" borderId="5" xfId="0" applyNumberFormat="1" applyFont="1" applyBorder="1" applyAlignment="1">
      <alignment horizontal="center"/>
    </xf>
    <xf numFmtId="37" fontId="14" fillId="0" borderId="0" xfId="0" applyFont="1" applyAlignment="1">
      <alignment horizontal="center" vertical="top" wrapText="1"/>
    </xf>
    <xf numFmtId="39" fontId="14" fillId="0" borderId="0" xfId="0" applyNumberFormat="1" applyFont="1" applyAlignment="1">
      <alignment horizontal="right"/>
    </xf>
    <xf numFmtId="39" fontId="14" fillId="0" borderId="0" xfId="0" applyNumberFormat="1" applyFont="1" applyBorder="1" applyAlignment="1">
      <alignment horizontal="right"/>
    </xf>
    <xf numFmtId="39" fontId="14" fillId="0" borderId="0" xfId="0" applyNumberFormat="1" applyFont="1" applyAlignment="1">
      <alignment horizontal="center"/>
    </xf>
    <xf numFmtId="39" fontId="14" fillId="0" borderId="0" xfId="0" applyNumberFormat="1" applyFont="1" applyBorder="1" applyAlignment="1">
      <alignment horizontal="center"/>
    </xf>
    <xf numFmtId="37" fontId="14" fillId="0" borderId="0" xfId="0" applyFont="1" applyAlignment="1">
      <alignment horizontal="left" vertical="top"/>
    </xf>
    <xf numFmtId="37" fontId="14" fillId="0" borderId="0" xfId="0" applyFont="1" applyAlignment="1">
      <alignment horizontal="left" vertical="top" wrapText="1"/>
    </xf>
    <xf numFmtId="37" fontId="14" fillId="0" borderId="0" xfId="0" applyFont="1" applyAlignment="1">
      <alignment horizontal="left"/>
    </xf>
    <xf numFmtId="37" fontId="1" fillId="0" borderId="0" xfId="0" applyFont="1" applyBorder="1" applyAlignment="1">
      <alignment/>
    </xf>
    <xf numFmtId="37" fontId="15" fillId="0" borderId="0" xfId="0" applyFont="1" applyBorder="1" applyAlignment="1">
      <alignment/>
    </xf>
    <xf numFmtId="37" fontId="15" fillId="0" borderId="0" xfId="0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6" xfId="0" applyNumberFormat="1" applyFont="1" applyBorder="1" applyAlignment="1">
      <alignment horizontal="right"/>
    </xf>
    <xf numFmtId="37" fontId="16" fillId="0" borderId="0" xfId="0" applyFont="1" applyBorder="1" applyAlignment="1">
      <alignment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41" fontId="1" fillId="0" borderId="2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4" fillId="0" borderId="3" xfId="0" applyNumberFormat="1" applyFont="1" applyBorder="1" applyAlignment="1">
      <alignment horizontal="right"/>
    </xf>
    <xf numFmtId="41" fontId="14" fillId="0" borderId="0" xfId="0" applyNumberFormat="1" applyFont="1" applyAlignment="1" quotePrefix="1">
      <alignment vertical="top" wrapText="1"/>
    </xf>
    <xf numFmtId="37" fontId="14" fillId="0" borderId="0" xfId="0" applyFont="1" applyAlignment="1" quotePrefix="1">
      <alignment/>
    </xf>
    <xf numFmtId="41" fontId="4" fillId="0" borderId="0" xfId="0" applyNumberFormat="1" applyFont="1" applyAlignment="1">
      <alignment horizontal="right" vertical="top" wrapText="1"/>
    </xf>
    <xf numFmtId="41" fontId="4" fillId="0" borderId="2" xfId="0" applyNumberFormat="1" applyFont="1" applyBorder="1" applyAlignment="1">
      <alignment horizontal="center" vertical="top" wrapText="1"/>
    </xf>
    <xf numFmtId="41" fontId="4" fillId="0" borderId="2" xfId="0" applyNumberFormat="1" applyFont="1" applyBorder="1" applyAlignment="1">
      <alignment horizontal="right" vertical="top" wrapText="1"/>
    </xf>
    <xf numFmtId="41" fontId="4" fillId="0" borderId="0" xfId="0" applyNumberFormat="1" applyFont="1" applyAlignment="1">
      <alignment vertical="top" wrapText="1"/>
    </xf>
    <xf numFmtId="41" fontId="4" fillId="0" borderId="0" xfId="0" applyNumberFormat="1" applyFont="1" applyAlignment="1">
      <alignment wrapText="1"/>
    </xf>
    <xf numFmtId="41" fontId="4" fillId="0" borderId="0" xfId="0" applyNumberFormat="1" applyFont="1" applyBorder="1" applyAlignment="1">
      <alignment wrapText="1"/>
    </xf>
    <xf numFmtId="37" fontId="14" fillId="0" borderId="0" xfId="0" applyFont="1" applyAlignment="1">
      <alignment horizontal="right"/>
    </xf>
    <xf numFmtId="41" fontId="14" fillId="0" borderId="0" xfId="0" applyNumberFormat="1" applyFont="1" applyAlignment="1">
      <alignment horizontal="right"/>
    </xf>
    <xf numFmtId="41" fontId="14" fillId="0" borderId="2" xfId="0" applyNumberFormat="1" applyFont="1" applyBorder="1" applyAlignment="1">
      <alignment horizontal="right"/>
    </xf>
    <xf numFmtId="41" fontId="14" fillId="0" borderId="6" xfId="0" applyNumberFormat="1" applyFont="1" applyBorder="1" applyAlignment="1">
      <alignment horizontal="right"/>
    </xf>
    <xf numFmtId="41" fontId="14" fillId="0" borderId="7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4" fillId="0" borderId="8" xfId="0" applyNumberFormat="1" applyFont="1" applyBorder="1" applyAlignment="1">
      <alignment horizontal="right"/>
    </xf>
    <xf numFmtId="37" fontId="14" fillId="0" borderId="0" xfId="0" applyFont="1" applyBorder="1" applyAlignment="1">
      <alignment horizontal="left" indent="1"/>
    </xf>
    <xf numFmtId="41" fontId="14" fillId="0" borderId="9" xfId="0" applyNumberFormat="1" applyFont="1" applyBorder="1" applyAlignment="1">
      <alignment horizontal="right"/>
    </xf>
    <xf numFmtId="37" fontId="14" fillId="0" borderId="0" xfId="0" applyFont="1" applyBorder="1" applyAlignment="1">
      <alignment horizontal="right"/>
    </xf>
    <xf numFmtId="41" fontId="14" fillId="0" borderId="1" xfId="0" applyNumberFormat="1" applyFont="1" applyBorder="1" applyAlignment="1">
      <alignment horizontal="right"/>
    </xf>
    <xf numFmtId="41" fontId="14" fillId="0" borderId="4" xfId="0" applyNumberFormat="1" applyFont="1" applyBorder="1" applyAlignment="1">
      <alignment horizontal="right"/>
    </xf>
    <xf numFmtId="41" fontId="13" fillId="0" borderId="3" xfId="0" applyNumberFormat="1" applyFont="1" applyBorder="1" applyAlignment="1">
      <alignment horizontal="right"/>
    </xf>
    <xf numFmtId="37" fontId="13" fillId="0" borderId="0" xfId="0" applyFont="1" applyAlignment="1">
      <alignment/>
    </xf>
    <xf numFmtId="37" fontId="15" fillId="0" borderId="0" xfId="0" applyFont="1" applyAlignment="1">
      <alignment/>
    </xf>
    <xf numFmtId="37" fontId="14" fillId="0" borderId="10" xfId="0" applyFont="1" applyBorder="1" applyAlignment="1">
      <alignment horizontal="center"/>
    </xf>
    <xf numFmtId="37" fontId="17" fillId="0" borderId="0" xfId="0" applyFont="1" applyAlignment="1">
      <alignment horizontal="left" vertical="top"/>
    </xf>
    <xf numFmtId="37" fontId="17" fillId="0" borderId="0" xfId="0" applyFont="1" applyAlignment="1">
      <alignment vertical="top"/>
    </xf>
    <xf numFmtId="37" fontId="15" fillId="0" borderId="0" xfId="0" applyFont="1" applyBorder="1" applyAlignment="1">
      <alignment horizontal="center" vertical="top"/>
    </xf>
    <xf numFmtId="37" fontId="15" fillId="0" borderId="0" xfId="0" applyFont="1" applyAlignment="1">
      <alignment vertical="top"/>
    </xf>
    <xf numFmtId="37" fontId="15" fillId="0" borderId="0" xfId="0" applyFont="1" applyAlignment="1">
      <alignment horizontal="center" vertical="top"/>
    </xf>
    <xf numFmtId="37" fontId="17" fillId="0" borderId="0" xfId="0" applyFont="1" applyAlignment="1">
      <alignment horizontal="left"/>
    </xf>
    <xf numFmtId="37" fontId="0" fillId="0" borderId="0" xfId="0" applyFont="1" applyAlignment="1">
      <alignment vertical="top"/>
    </xf>
    <xf numFmtId="37" fontId="0" fillId="0" borderId="0" xfId="0" applyFont="1" applyAlignment="1">
      <alignment vertical="top" wrapText="1"/>
    </xf>
    <xf numFmtId="37" fontId="0" fillId="0" borderId="0" xfId="0" applyFont="1" applyBorder="1" applyAlignment="1">
      <alignment vertical="top" wrapText="1"/>
    </xf>
    <xf numFmtId="37" fontId="0" fillId="0" borderId="0" xfId="0" applyFont="1" applyBorder="1" applyAlignment="1">
      <alignment/>
    </xf>
    <xf numFmtId="37" fontId="0" fillId="0" borderId="0" xfId="0" applyFont="1" applyAlignment="1">
      <alignment/>
    </xf>
    <xf numFmtId="37" fontId="15" fillId="0" borderId="0" xfId="0" applyFont="1" applyAlignment="1">
      <alignment vertical="top" wrapText="1"/>
    </xf>
    <xf numFmtId="37" fontId="15" fillId="0" borderId="0" xfId="0" applyFont="1" applyBorder="1" applyAlignment="1">
      <alignment vertical="top" wrapText="1"/>
    </xf>
    <xf numFmtId="37" fontId="15" fillId="0" borderId="0" xfId="0" applyFont="1" applyBorder="1" applyAlignment="1">
      <alignment/>
    </xf>
    <xf numFmtId="37" fontId="17" fillId="0" borderId="0" xfId="0" applyFont="1" applyAlignment="1">
      <alignment/>
    </xf>
    <xf numFmtId="37" fontId="17" fillId="0" borderId="0" xfId="0" applyFont="1" applyBorder="1" applyAlignment="1">
      <alignment/>
    </xf>
    <xf numFmtId="37" fontId="17" fillId="0" borderId="0" xfId="0" applyFont="1" applyAlignment="1">
      <alignment/>
    </xf>
    <xf numFmtId="37" fontId="17" fillId="0" borderId="0" xfId="0" applyFont="1" applyBorder="1" applyAlignment="1">
      <alignment/>
    </xf>
    <xf numFmtId="37" fontId="0" fillId="0" borderId="0" xfId="0" applyFont="1" applyAlignment="1">
      <alignment horizontal="center" vertical="top"/>
    </xf>
    <xf numFmtId="37" fontId="13" fillId="0" borderId="0" xfId="0" applyFont="1" applyAlignment="1">
      <alignment horizontal="center"/>
    </xf>
    <xf numFmtId="37" fontId="17" fillId="0" borderId="0" xfId="0" applyFont="1" applyAlignment="1">
      <alignment horizontal="center" vertical="top"/>
    </xf>
    <xf numFmtId="37" fontId="17" fillId="0" borderId="0" xfId="0" applyFont="1" applyAlignment="1">
      <alignment horizontal="left"/>
    </xf>
    <xf numFmtId="37" fontId="14" fillId="0" borderId="0" xfId="0" applyFont="1" applyAlignment="1">
      <alignment horizontal="left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1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percentage" xfId="26"/>
    <cellStyle name="STEVE" xfId="27"/>
    <cellStyle name="steven" xfId="28"/>
    <cellStyle name="tnr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="75" zoomScaleNormal="70" zoomScaleSheetLayoutView="75" workbookViewId="0" topLeftCell="A32">
      <selection activeCell="L43" sqref="L43"/>
    </sheetView>
  </sheetViews>
  <sheetFormatPr defaultColWidth="8.88671875" defaultRowHeight="15.75"/>
  <cols>
    <col min="1" max="1" width="3.6640625" style="30" customWidth="1"/>
    <col min="2" max="2" width="25.6640625" style="27" customWidth="1"/>
    <col min="3" max="3" width="10.77734375" style="26" customWidth="1"/>
    <col min="4" max="4" width="1.33203125" style="28" customWidth="1"/>
    <col min="5" max="5" width="10.77734375" style="26" customWidth="1"/>
    <col min="6" max="6" width="1.1171875" style="28" customWidth="1"/>
    <col min="7" max="7" width="10.77734375" style="26" customWidth="1"/>
    <col min="8" max="8" width="0.9921875" style="28" customWidth="1"/>
    <col min="9" max="9" width="10.77734375" style="26" customWidth="1"/>
    <col min="10" max="10" width="1.99609375" style="26" customWidth="1"/>
    <col min="11" max="11" width="6.3359375" style="26" customWidth="1"/>
    <col min="12" max="16384" width="8.88671875" style="26" customWidth="1"/>
  </cols>
  <sheetData>
    <row r="1" spans="1:9" ht="15.75">
      <c r="A1" s="111" t="s">
        <v>17</v>
      </c>
      <c r="B1" s="111"/>
      <c r="C1" s="111"/>
      <c r="D1" s="111"/>
      <c r="E1" s="111"/>
      <c r="F1" s="111"/>
      <c r="G1" s="111"/>
      <c r="H1" s="111"/>
      <c r="I1" s="111"/>
    </row>
    <row r="3" spans="4:8" ht="14.25">
      <c r="D3" s="26"/>
      <c r="H3" s="26"/>
    </row>
    <row r="4" spans="1:9" ht="15.75">
      <c r="A4" s="91" t="s">
        <v>118</v>
      </c>
      <c r="B4" s="31"/>
      <c r="C4" s="23"/>
      <c r="D4" s="23"/>
      <c r="E4" s="23"/>
      <c r="F4" s="23"/>
      <c r="G4" s="23"/>
      <c r="H4" s="23"/>
      <c r="I4" s="23"/>
    </row>
    <row r="5" spans="1:8" ht="15.75">
      <c r="A5" s="92" t="s">
        <v>126</v>
      </c>
      <c r="D5" s="26"/>
      <c r="H5" s="26"/>
    </row>
    <row r="6" spans="1:8" ht="14.25">
      <c r="A6" s="26" t="s">
        <v>84</v>
      </c>
      <c r="D6" s="26"/>
      <c r="H6" s="26"/>
    </row>
    <row r="7" spans="3:9" ht="15">
      <c r="C7" s="110" t="s">
        <v>116</v>
      </c>
      <c r="D7" s="110"/>
      <c r="E7" s="110"/>
      <c r="F7" s="25"/>
      <c r="G7" s="110" t="s">
        <v>127</v>
      </c>
      <c r="H7" s="110"/>
      <c r="I7" s="110"/>
    </row>
    <row r="8" spans="3:9" ht="15">
      <c r="C8" s="33">
        <v>38533</v>
      </c>
      <c r="D8" s="34"/>
      <c r="E8" s="33">
        <v>38168</v>
      </c>
      <c r="F8" s="34"/>
      <c r="G8" s="33">
        <v>38533</v>
      </c>
      <c r="H8" s="34"/>
      <c r="I8" s="33">
        <v>38168</v>
      </c>
    </row>
    <row r="9" spans="3:9" ht="15">
      <c r="C9" s="24" t="s">
        <v>86</v>
      </c>
      <c r="D9" s="32"/>
      <c r="E9" s="24" t="s">
        <v>110</v>
      </c>
      <c r="F9" s="32"/>
      <c r="G9" s="24" t="s">
        <v>86</v>
      </c>
      <c r="H9" s="32"/>
      <c r="I9" s="24" t="s">
        <v>110</v>
      </c>
    </row>
    <row r="10" spans="3:9" ht="15">
      <c r="C10" s="24" t="s">
        <v>0</v>
      </c>
      <c r="D10" s="32"/>
      <c r="E10" s="24" t="s">
        <v>0</v>
      </c>
      <c r="F10" s="32"/>
      <c r="G10" s="24" t="s">
        <v>0</v>
      </c>
      <c r="H10" s="32"/>
      <c r="I10" s="24" t="s">
        <v>0</v>
      </c>
    </row>
    <row r="11" spans="3:9" ht="14.25">
      <c r="C11" s="35"/>
      <c r="D11" s="36"/>
      <c r="E11" s="35"/>
      <c r="F11" s="36"/>
      <c r="G11" s="35"/>
      <c r="H11" s="36"/>
      <c r="I11" s="35"/>
    </row>
    <row r="12" spans="1:10" ht="14.25">
      <c r="A12" s="37" t="s">
        <v>18</v>
      </c>
      <c r="B12" s="38" t="s">
        <v>19</v>
      </c>
      <c r="C12" s="39">
        <f>G12-57425</f>
        <v>44807</v>
      </c>
      <c r="D12" s="40"/>
      <c r="E12" s="39">
        <f>-99164+I12</f>
        <v>222518</v>
      </c>
      <c r="F12" s="40"/>
      <c r="G12" s="39">
        <v>102232</v>
      </c>
      <c r="H12" s="40"/>
      <c r="I12" s="39">
        <v>321682</v>
      </c>
      <c r="J12" s="41"/>
    </row>
    <row r="13" spans="1:10" ht="14.25">
      <c r="A13" s="37"/>
      <c r="B13" s="38"/>
      <c r="C13" s="39"/>
      <c r="D13" s="40"/>
      <c r="E13" s="39"/>
      <c r="F13" s="40"/>
      <c r="G13" s="39"/>
      <c r="H13" s="40"/>
      <c r="I13" s="39"/>
      <c r="J13" s="41"/>
    </row>
    <row r="14" spans="1:10" ht="14.25">
      <c r="A14" s="37" t="s">
        <v>20</v>
      </c>
      <c r="B14" s="38" t="s">
        <v>21</v>
      </c>
      <c r="C14" s="42">
        <f>G14+21893</f>
        <v>-17782</v>
      </c>
      <c r="D14" s="40"/>
      <c r="E14" s="42">
        <f>59225+I14</f>
        <v>-103681</v>
      </c>
      <c r="F14" s="40"/>
      <c r="G14" s="42">
        <v>-39675</v>
      </c>
      <c r="H14" s="40"/>
      <c r="I14" s="42">
        <f>-161003-1903</f>
        <v>-162906</v>
      </c>
      <c r="J14" s="41"/>
    </row>
    <row r="15" spans="1:10" ht="14.25">
      <c r="A15" s="37"/>
      <c r="B15" s="38"/>
      <c r="C15" s="43"/>
      <c r="D15" s="40"/>
      <c r="E15" s="43"/>
      <c r="F15" s="40"/>
      <c r="G15" s="43"/>
      <c r="H15" s="40"/>
      <c r="I15" s="43"/>
      <c r="J15" s="41"/>
    </row>
    <row r="16" spans="1:10" ht="14.25">
      <c r="A16" s="37" t="s">
        <v>22</v>
      </c>
      <c r="B16" s="38" t="s">
        <v>23</v>
      </c>
      <c r="C16" s="39">
        <f>SUM(C12:C14)</f>
        <v>27025</v>
      </c>
      <c r="D16" s="40"/>
      <c r="E16" s="39">
        <f>SUM(E12:E14)</f>
        <v>118837</v>
      </c>
      <c r="F16" s="40"/>
      <c r="G16" s="39">
        <f>SUM(G12:G14)</f>
        <v>62557</v>
      </c>
      <c r="H16" s="40"/>
      <c r="I16" s="39">
        <f>SUM(I12:I14)</f>
        <v>158776</v>
      </c>
      <c r="J16" s="41"/>
    </row>
    <row r="17" spans="1:10" ht="14.25">
      <c r="A17" s="37"/>
      <c r="B17" s="38"/>
      <c r="C17" s="39"/>
      <c r="D17" s="40"/>
      <c r="E17" s="39"/>
      <c r="F17" s="40"/>
      <c r="G17" s="39"/>
      <c r="H17" s="40"/>
      <c r="I17" s="39"/>
      <c r="J17" s="41"/>
    </row>
    <row r="18" spans="1:10" ht="14.25">
      <c r="A18" s="37" t="s">
        <v>24</v>
      </c>
      <c r="B18" s="38" t="s">
        <v>25</v>
      </c>
      <c r="C18" s="39">
        <f>G18-1499</f>
        <v>43290</v>
      </c>
      <c r="D18" s="40"/>
      <c r="E18" s="39">
        <f>I18-1966</f>
        <v>6079</v>
      </c>
      <c r="F18" s="40"/>
      <c r="G18" s="39">
        <f>4682+40107</f>
        <v>44789</v>
      </c>
      <c r="H18" s="40"/>
      <c r="I18" s="39">
        <f>10299-2254</f>
        <v>8045</v>
      </c>
      <c r="J18" s="41"/>
    </row>
    <row r="19" spans="1:10" ht="14.25">
      <c r="A19" s="37"/>
      <c r="B19" s="38"/>
      <c r="C19" s="39"/>
      <c r="D19" s="40"/>
      <c r="E19" s="39"/>
      <c r="F19" s="40"/>
      <c r="G19" s="39"/>
      <c r="H19" s="40"/>
      <c r="I19" s="39"/>
      <c r="J19" s="41"/>
    </row>
    <row r="20" spans="1:10" ht="13.5" customHeight="1">
      <c r="A20" s="37" t="s">
        <v>26</v>
      </c>
      <c r="B20" s="38" t="s">
        <v>27</v>
      </c>
      <c r="C20" s="39">
        <f>G20+973</f>
        <v>-3146</v>
      </c>
      <c r="D20" s="40"/>
      <c r="E20" s="39">
        <f>I20+3361</f>
        <v>-12388</v>
      </c>
      <c r="F20" s="40"/>
      <c r="G20" s="39">
        <v>-4119</v>
      </c>
      <c r="H20" s="40"/>
      <c r="I20" s="39">
        <f>-14991-758</f>
        <v>-15749</v>
      </c>
      <c r="J20" s="41"/>
    </row>
    <row r="21" spans="1:10" ht="14.25">
      <c r="A21" s="37"/>
      <c r="B21" s="38"/>
      <c r="C21" s="39"/>
      <c r="D21" s="40"/>
      <c r="E21" s="39"/>
      <c r="F21" s="40"/>
      <c r="G21" s="39"/>
      <c r="H21" s="40"/>
      <c r="I21" s="39"/>
      <c r="J21" s="41"/>
    </row>
    <row r="22" spans="1:10" ht="14.25">
      <c r="A22" s="37" t="s">
        <v>28</v>
      </c>
      <c r="B22" s="38" t="s">
        <v>29</v>
      </c>
      <c r="C22" s="39">
        <f>G22+3808</f>
        <v>-5672</v>
      </c>
      <c r="D22" s="40"/>
      <c r="E22" s="39">
        <f>3720+I22</f>
        <v>-8397</v>
      </c>
      <c r="F22" s="40"/>
      <c r="G22" s="39">
        <v>-9480</v>
      </c>
      <c r="H22" s="40"/>
      <c r="I22" s="39">
        <f>-6785-4034-1298</f>
        <v>-12117</v>
      </c>
      <c r="J22" s="41"/>
    </row>
    <row r="23" spans="1:10" ht="14.25">
      <c r="A23" s="37"/>
      <c r="B23" s="38"/>
      <c r="C23" s="39"/>
      <c r="D23" s="40"/>
      <c r="E23" s="39"/>
      <c r="F23" s="40"/>
      <c r="G23" s="39"/>
      <c r="H23" s="40"/>
      <c r="I23" s="39"/>
      <c r="J23" s="41"/>
    </row>
    <row r="24" spans="1:10" ht="14.25">
      <c r="A24" s="37" t="s">
        <v>30</v>
      </c>
      <c r="B24" s="38" t="s">
        <v>31</v>
      </c>
      <c r="C24" s="42">
        <f>G24+20948</f>
        <v>-19660</v>
      </c>
      <c r="D24" s="40"/>
      <c r="E24" s="42">
        <f>23651+I24</f>
        <v>-19450</v>
      </c>
      <c r="F24" s="40"/>
      <c r="G24" s="42">
        <v>-40608</v>
      </c>
      <c r="H24" s="40"/>
      <c r="I24" s="42">
        <f>-12208-14416-11251-5226</f>
        <v>-43101</v>
      </c>
      <c r="J24" s="41"/>
    </row>
    <row r="25" spans="1:10" ht="14.25">
      <c r="A25" s="37"/>
      <c r="B25" s="38"/>
      <c r="C25" s="43"/>
      <c r="D25" s="40"/>
      <c r="E25" s="43"/>
      <c r="F25" s="40"/>
      <c r="G25" s="43"/>
      <c r="H25" s="40"/>
      <c r="I25" s="43"/>
      <c r="J25" s="41"/>
    </row>
    <row r="26" spans="1:10" ht="14.25">
      <c r="A26" s="37" t="s">
        <v>135</v>
      </c>
      <c r="B26" s="38" t="s">
        <v>33</v>
      </c>
      <c r="C26" s="39">
        <f>SUM(C16:C24)</f>
        <v>41837</v>
      </c>
      <c r="D26" s="40"/>
      <c r="E26" s="39">
        <f>SUM(E16:E24)</f>
        <v>84681</v>
      </c>
      <c r="F26" s="40"/>
      <c r="G26" s="39">
        <f>SUM(G16:G24)</f>
        <v>53139</v>
      </c>
      <c r="H26" s="40"/>
      <c r="I26" s="39">
        <f>SUM(I16:I24)</f>
        <v>95854</v>
      </c>
      <c r="J26" s="41"/>
    </row>
    <row r="28" spans="1:9" ht="14.25">
      <c r="A28" s="37" t="s">
        <v>136</v>
      </c>
      <c r="B28" s="38" t="s">
        <v>114</v>
      </c>
      <c r="C28" s="40">
        <f>G28+15636</f>
        <v>-15040</v>
      </c>
      <c r="D28" s="40"/>
      <c r="E28" s="40">
        <f>I28+11990</f>
        <v>-4290</v>
      </c>
      <c r="F28" s="40"/>
      <c r="G28" s="40">
        <v>-30676</v>
      </c>
      <c r="H28" s="40"/>
      <c r="I28" s="40">
        <f>-18534+2254</f>
        <v>-16280</v>
      </c>
    </row>
    <row r="29" spans="1:9" ht="14.25">
      <c r="A29" s="37"/>
      <c r="B29" s="38"/>
      <c r="C29" s="40"/>
      <c r="D29" s="40"/>
      <c r="E29" s="40"/>
      <c r="F29" s="40"/>
      <c r="G29" s="40"/>
      <c r="H29" s="40"/>
      <c r="I29" s="40"/>
    </row>
    <row r="30" spans="1:9" ht="14.25">
      <c r="A30" s="37" t="s">
        <v>32</v>
      </c>
      <c r="B30" s="38" t="s">
        <v>117</v>
      </c>
      <c r="C30" s="42">
        <v>0</v>
      </c>
      <c r="D30" s="40"/>
      <c r="E30" s="42">
        <f>-5769+I30</f>
        <v>0</v>
      </c>
      <c r="F30" s="40"/>
      <c r="G30" s="42">
        <v>0</v>
      </c>
      <c r="H30" s="40"/>
      <c r="I30" s="42">
        <v>5769</v>
      </c>
    </row>
    <row r="31" spans="1:9" ht="14.25">
      <c r="A31" s="44"/>
      <c r="B31" s="45"/>
      <c r="C31" s="39"/>
      <c r="D31" s="40"/>
      <c r="E31" s="39"/>
      <c r="F31" s="40"/>
      <c r="G31" s="39"/>
      <c r="H31" s="46"/>
      <c r="I31" s="39"/>
    </row>
    <row r="32" spans="1:9" ht="14.25">
      <c r="A32" s="37" t="s">
        <v>34</v>
      </c>
      <c r="B32" s="38" t="s">
        <v>129</v>
      </c>
      <c r="C32" s="39">
        <f>SUM(C26:C30)</f>
        <v>26797</v>
      </c>
      <c r="D32" s="40"/>
      <c r="E32" s="39">
        <f>SUM(E26:E30)</f>
        <v>80391</v>
      </c>
      <c r="F32" s="40"/>
      <c r="G32" s="39">
        <f>SUM(G26:G30)</f>
        <v>22463</v>
      </c>
      <c r="H32" s="40"/>
      <c r="I32" s="39">
        <f>SUM(I26:I30)</f>
        <v>85343</v>
      </c>
    </row>
    <row r="33" spans="1:9" ht="14.25">
      <c r="A33" s="37"/>
      <c r="B33" s="38"/>
      <c r="C33" s="39"/>
      <c r="D33" s="40"/>
      <c r="E33" s="39"/>
      <c r="F33" s="40"/>
      <c r="G33" s="39"/>
      <c r="H33" s="40"/>
      <c r="I33" s="39"/>
    </row>
    <row r="34" spans="1:9" ht="14.25">
      <c r="A34" s="37" t="s">
        <v>137</v>
      </c>
      <c r="B34" s="38" t="s">
        <v>38</v>
      </c>
      <c r="C34" s="39"/>
      <c r="D34" s="40"/>
      <c r="E34" s="39"/>
      <c r="F34" s="40"/>
      <c r="G34" s="39"/>
      <c r="H34" s="40"/>
      <c r="I34" s="39"/>
    </row>
    <row r="35" spans="1:9" ht="14.25">
      <c r="A35" s="37"/>
      <c r="B35" s="67" t="s">
        <v>111</v>
      </c>
      <c r="C35" s="39">
        <f>G35+2127+710</f>
        <v>761</v>
      </c>
      <c r="D35" s="40"/>
      <c r="E35" s="39">
        <f>I35+3248</f>
        <v>-20871</v>
      </c>
      <c r="F35" s="40"/>
      <c r="G35" s="39">
        <f>-1205-871</f>
        <v>-2076</v>
      </c>
      <c r="H35" s="40"/>
      <c r="I35" s="39">
        <f>-14081-10038</f>
        <v>-24119</v>
      </c>
    </row>
    <row r="36" spans="1:9" ht="14.25">
      <c r="A36" s="26"/>
      <c r="B36" s="68" t="s">
        <v>112</v>
      </c>
      <c r="C36" s="42">
        <v>0</v>
      </c>
      <c r="D36" s="40"/>
      <c r="E36" s="42">
        <f>I36+375</f>
        <v>0</v>
      </c>
      <c r="F36" s="40"/>
      <c r="G36" s="42">
        <v>0</v>
      </c>
      <c r="H36" s="40"/>
      <c r="I36" s="42">
        <v>-375</v>
      </c>
    </row>
    <row r="37" spans="1:9" ht="14.25">
      <c r="A37" s="37"/>
      <c r="B37" s="38"/>
      <c r="C37" s="39"/>
      <c r="D37" s="40"/>
      <c r="E37" s="39"/>
      <c r="F37" s="40"/>
      <c r="G37" s="39"/>
      <c r="H37" s="40"/>
      <c r="I37" s="39"/>
    </row>
    <row r="38" spans="1:9" ht="14.25">
      <c r="A38" s="37" t="s">
        <v>35</v>
      </c>
      <c r="B38" s="38" t="s">
        <v>130</v>
      </c>
      <c r="C38" s="39">
        <f>SUM(C32:C36)</f>
        <v>27558</v>
      </c>
      <c r="D38" s="40"/>
      <c r="E38" s="39">
        <f>SUM(E32:E36)</f>
        <v>59520</v>
      </c>
      <c r="F38" s="40"/>
      <c r="G38" s="39">
        <f>SUM(G32:G36)</f>
        <v>20387</v>
      </c>
      <c r="H38" s="40"/>
      <c r="I38" s="39">
        <f>SUM(I32:I36)</f>
        <v>60849</v>
      </c>
    </row>
    <row r="39" spans="1:9" ht="14.25">
      <c r="A39" s="37"/>
      <c r="B39" s="38"/>
      <c r="C39" s="39"/>
      <c r="D39" s="40"/>
      <c r="E39" s="39"/>
      <c r="F39" s="40"/>
      <c r="G39" s="39"/>
      <c r="H39" s="40"/>
      <c r="I39" s="39"/>
    </row>
    <row r="40" spans="1:9" ht="14.25">
      <c r="A40" s="37" t="s">
        <v>36</v>
      </c>
      <c r="B40" s="38" t="s">
        <v>15</v>
      </c>
      <c r="C40" s="42">
        <f>G40-738</f>
        <v>476</v>
      </c>
      <c r="D40" s="40"/>
      <c r="E40" s="42">
        <f>-24+I40</f>
        <v>3292</v>
      </c>
      <c r="F40" s="40"/>
      <c r="G40" s="42">
        <v>1214</v>
      </c>
      <c r="H40" s="40"/>
      <c r="I40" s="42">
        <v>3316</v>
      </c>
    </row>
    <row r="41" spans="1:9" ht="14.25">
      <c r="A41" s="37"/>
      <c r="B41" s="38"/>
      <c r="C41" s="39"/>
      <c r="D41" s="40"/>
      <c r="E41" s="39"/>
      <c r="F41" s="40"/>
      <c r="G41" s="39"/>
      <c r="H41" s="40"/>
      <c r="I41" s="39"/>
    </row>
    <row r="42" spans="1:9" ht="15" thickBot="1">
      <c r="A42" s="37" t="s">
        <v>37</v>
      </c>
      <c r="B42" s="38" t="s">
        <v>104</v>
      </c>
      <c r="C42" s="47">
        <f>SUM(C38:C40)</f>
        <v>28034</v>
      </c>
      <c r="D42" s="40"/>
      <c r="E42" s="47">
        <f>SUM(E38:E40)</f>
        <v>62812</v>
      </c>
      <c r="F42" s="40"/>
      <c r="G42" s="47">
        <f>SUM(G38:G40)</f>
        <v>21601</v>
      </c>
      <c r="H42" s="40"/>
      <c r="I42" s="47">
        <f>SUM(I38:I40)</f>
        <v>64165</v>
      </c>
    </row>
    <row r="43" spans="2:9" ht="15" thickTop="1">
      <c r="B43" s="45"/>
      <c r="C43" s="39"/>
      <c r="D43" s="40"/>
      <c r="E43" s="39"/>
      <c r="F43" s="40"/>
      <c r="G43" s="39"/>
      <c r="H43" s="40"/>
      <c r="I43" s="39"/>
    </row>
    <row r="44" spans="1:8" ht="14.25">
      <c r="A44" s="37"/>
      <c r="B44" s="48"/>
      <c r="C44" s="35"/>
      <c r="D44" s="36"/>
      <c r="E44" s="35"/>
      <c r="F44" s="36"/>
      <c r="G44" s="35"/>
      <c r="H44" s="36"/>
    </row>
    <row r="45" spans="2:9" ht="28.5">
      <c r="B45" s="27" t="s">
        <v>138</v>
      </c>
      <c r="C45" s="49"/>
      <c r="D45" s="50"/>
      <c r="E45" s="49"/>
      <c r="F45" s="50"/>
      <c r="G45" s="49"/>
      <c r="H45" s="50"/>
      <c r="I45" s="49"/>
    </row>
    <row r="46" spans="2:9" ht="28.5">
      <c r="B46" s="27" t="s">
        <v>133</v>
      </c>
      <c r="C46" s="49">
        <f>$C$42/equity!$B$26*100</f>
        <v>10.168335757474638</v>
      </c>
      <c r="D46" s="50"/>
      <c r="E46" s="49">
        <v>22.78</v>
      </c>
      <c r="F46" s="50"/>
      <c r="G46" s="49">
        <f>$G$42/equity!$B$26*100</f>
        <v>7.834993960805081</v>
      </c>
      <c r="H46" s="50"/>
      <c r="I46" s="49">
        <v>23.27</v>
      </c>
    </row>
    <row r="47" spans="2:9" ht="28.5">
      <c r="B47" s="27" t="s">
        <v>134</v>
      </c>
      <c r="C47" s="49">
        <f>($C$42-40826)/equity!$B$26*100</f>
        <v>-4.639842727032017</v>
      </c>
      <c r="D47" s="50"/>
      <c r="E47" s="49">
        <v>22.78</v>
      </c>
      <c r="F47" s="50"/>
      <c r="G47" s="49">
        <f>($G$42-40826)/equity!$B$26*100</f>
        <v>-6.973184523701573</v>
      </c>
      <c r="H47" s="50"/>
      <c r="I47" s="49">
        <v>23.27</v>
      </c>
    </row>
    <row r="48" spans="2:9" ht="14.25">
      <c r="B48" s="48"/>
      <c r="C48" s="51"/>
      <c r="D48" s="52"/>
      <c r="E48" s="51"/>
      <c r="F48" s="52"/>
      <c r="G48" s="51"/>
      <c r="H48" s="52"/>
      <c r="I48" s="51"/>
    </row>
    <row r="49" spans="2:9" ht="28.5">
      <c r="B49" s="27" t="s">
        <v>88</v>
      </c>
      <c r="C49" s="49" t="s">
        <v>39</v>
      </c>
      <c r="D49" s="50"/>
      <c r="E49" s="49" t="s">
        <v>39</v>
      </c>
      <c r="F49" s="50"/>
      <c r="G49" s="49" t="s">
        <v>39</v>
      </c>
      <c r="H49" s="50"/>
      <c r="I49" s="49" t="s">
        <v>39</v>
      </c>
    </row>
    <row r="52" spans="1:9" ht="14.25">
      <c r="A52" s="53" t="s">
        <v>108</v>
      </c>
      <c r="B52" s="54"/>
      <c r="C52" s="55"/>
      <c r="D52" s="55"/>
      <c r="E52" s="55"/>
      <c r="F52" s="55"/>
      <c r="G52" s="55"/>
      <c r="H52" s="55"/>
      <c r="I52" s="55"/>
    </row>
    <row r="53" ht="14.25">
      <c r="A53" s="30" t="s">
        <v>109</v>
      </c>
    </row>
  </sheetData>
  <mergeCells count="3">
    <mergeCell ref="C7:E7"/>
    <mergeCell ref="G7:I7"/>
    <mergeCell ref="A1:I1"/>
  </mergeCells>
  <printOptions/>
  <pageMargins left="0.8" right="0.5" top="1.25" bottom="0.5" header="0" footer="0.3"/>
  <pageSetup horizontalDpi="300" verticalDpi="3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75" zoomScaleNormal="75" workbookViewId="0" topLeftCell="A1">
      <selection activeCell="C18" sqref="C18"/>
    </sheetView>
  </sheetViews>
  <sheetFormatPr defaultColWidth="8.88671875" defaultRowHeight="15.75"/>
  <cols>
    <col min="1" max="1" width="40.21484375" style="57" customWidth="1"/>
    <col min="2" max="2" width="6.5546875" style="89" customWidth="1"/>
    <col min="3" max="3" width="11.77734375" style="58" customWidth="1"/>
    <col min="4" max="4" width="5.21484375" style="58" customWidth="1"/>
    <col min="5" max="5" width="11.77734375" style="58" customWidth="1"/>
    <col min="6" max="16384" width="8.88671875" style="58" customWidth="1"/>
  </cols>
  <sheetData>
    <row r="1" spans="1:6" ht="15.75">
      <c r="A1" s="111" t="s">
        <v>17</v>
      </c>
      <c r="B1" s="111"/>
      <c r="C1" s="111"/>
      <c r="D1" s="111"/>
      <c r="E1" s="111"/>
      <c r="F1" s="57"/>
    </row>
    <row r="2" spans="1:6" ht="15">
      <c r="A2" s="93"/>
      <c r="B2" s="94"/>
      <c r="C2" s="95"/>
      <c r="D2" s="95"/>
      <c r="E2" s="95"/>
      <c r="F2" s="57"/>
    </row>
    <row r="3" spans="1:6" ht="15">
      <c r="A3" s="93"/>
      <c r="B3" s="94"/>
      <c r="C3" s="95"/>
      <c r="D3" s="95"/>
      <c r="E3" s="95"/>
      <c r="F3" s="57"/>
    </row>
    <row r="4" spans="1:6" ht="15.75">
      <c r="A4" s="112" t="s">
        <v>119</v>
      </c>
      <c r="B4" s="112"/>
      <c r="C4" s="112"/>
      <c r="D4" s="112"/>
      <c r="E4" s="112"/>
      <c r="F4" s="57"/>
    </row>
    <row r="5" spans="1:6" ht="15.75">
      <c r="A5" s="96" t="s">
        <v>128</v>
      </c>
      <c r="B5" s="96"/>
      <c r="C5" s="96"/>
      <c r="D5" s="96"/>
      <c r="E5" s="96"/>
      <c r="F5" s="57"/>
    </row>
    <row r="6" spans="1:6" ht="15">
      <c r="A6" s="28" t="s">
        <v>84</v>
      </c>
      <c r="B6" s="29"/>
      <c r="C6" s="27"/>
      <c r="D6" s="29"/>
      <c r="E6" s="29"/>
      <c r="F6" s="6"/>
    </row>
    <row r="7" spans="1:6" ht="15">
      <c r="A7" s="28"/>
      <c r="B7" s="29"/>
      <c r="C7" s="27"/>
      <c r="D7" s="29"/>
      <c r="E7" s="29"/>
      <c r="F7" s="6"/>
    </row>
    <row r="8" spans="1:5" ht="15.75">
      <c r="A8" s="28"/>
      <c r="B8" s="29"/>
      <c r="C8" s="33">
        <f>+'income statements'!C8</f>
        <v>38533</v>
      </c>
      <c r="D8" s="75"/>
      <c r="E8" s="33">
        <v>38352</v>
      </c>
    </row>
    <row r="9" spans="1:5" ht="15.75">
      <c r="A9" s="28"/>
      <c r="B9" s="88"/>
      <c r="C9" s="24" t="s">
        <v>86</v>
      </c>
      <c r="D9" s="75"/>
      <c r="E9" s="24" t="s">
        <v>93</v>
      </c>
    </row>
    <row r="10" spans="1:5" ht="15.75">
      <c r="A10" s="28"/>
      <c r="B10" s="29"/>
      <c r="C10" s="24" t="s">
        <v>0</v>
      </c>
      <c r="D10" s="75"/>
      <c r="E10" s="24" t="s">
        <v>0</v>
      </c>
    </row>
    <row r="11" spans="1:5" ht="15">
      <c r="A11" s="28"/>
      <c r="B11" s="29"/>
      <c r="C11" s="26"/>
      <c r="D11" s="26"/>
      <c r="E11" s="26"/>
    </row>
    <row r="12" spans="1:5" ht="15">
      <c r="A12" s="28" t="s">
        <v>94</v>
      </c>
      <c r="B12" s="35"/>
      <c r="C12" s="76">
        <v>275218</v>
      </c>
      <c r="D12" s="76"/>
      <c r="E12" s="76">
        <v>413537</v>
      </c>
    </row>
    <row r="13" spans="1:5" ht="15">
      <c r="A13" s="28" t="s">
        <v>2</v>
      </c>
      <c r="B13" s="35"/>
      <c r="C13" s="77">
        <v>693298</v>
      </c>
      <c r="D13" s="39"/>
      <c r="E13" s="77">
        <v>693298</v>
      </c>
    </row>
    <row r="14" spans="1:5" ht="15">
      <c r="A14" s="28" t="s">
        <v>1</v>
      </c>
      <c r="B14" s="35"/>
      <c r="C14" s="76">
        <f>SUM(C12:C13)</f>
        <v>968516</v>
      </c>
      <c r="D14" s="39"/>
      <c r="E14" s="76">
        <f>SUM(E12:E13)</f>
        <v>1106835</v>
      </c>
    </row>
    <row r="15" spans="1:5" ht="15">
      <c r="A15" s="28" t="s">
        <v>3</v>
      </c>
      <c r="B15" s="35"/>
      <c r="C15" s="76">
        <v>295319</v>
      </c>
      <c r="D15" s="76"/>
      <c r="E15" s="76">
        <v>295319</v>
      </c>
    </row>
    <row r="16" spans="1:5" ht="15">
      <c r="A16" s="28" t="s">
        <v>92</v>
      </c>
      <c r="B16" s="35"/>
      <c r="C16" s="76">
        <v>228353</v>
      </c>
      <c r="D16" s="39"/>
      <c r="E16" s="76">
        <v>280274</v>
      </c>
    </row>
    <row r="17" spans="1:5" ht="15">
      <c r="A17" s="28" t="s">
        <v>4</v>
      </c>
      <c r="B17" s="35"/>
      <c r="C17" s="76">
        <v>416</v>
      </c>
      <c r="D17" s="39"/>
      <c r="E17" s="76">
        <v>169</v>
      </c>
    </row>
    <row r="18" spans="1:5" ht="15">
      <c r="A18" s="28" t="s">
        <v>5</v>
      </c>
      <c r="B18" s="35"/>
      <c r="C18" s="76">
        <v>8254</v>
      </c>
      <c r="D18" s="76"/>
      <c r="E18" s="76">
        <v>6926</v>
      </c>
    </row>
    <row r="19" spans="1:5" ht="15">
      <c r="A19" s="28" t="s">
        <v>6</v>
      </c>
      <c r="B19" s="35"/>
      <c r="C19" s="76">
        <v>17650</v>
      </c>
      <c r="D19" s="76"/>
      <c r="E19" s="76">
        <v>22459</v>
      </c>
    </row>
    <row r="20" spans="1:5" ht="15">
      <c r="A20" s="28" t="s">
        <v>7</v>
      </c>
      <c r="B20" s="35"/>
      <c r="C20" s="76">
        <v>33925</v>
      </c>
      <c r="D20" s="76"/>
      <c r="E20" s="76">
        <v>34796</v>
      </c>
    </row>
    <row r="21" spans="1:5" ht="15">
      <c r="A21" s="28" t="s">
        <v>8</v>
      </c>
      <c r="B21" s="35"/>
      <c r="C21" s="76">
        <v>66</v>
      </c>
      <c r="D21" s="76"/>
      <c r="E21" s="76">
        <v>68</v>
      </c>
    </row>
    <row r="22" spans="1:5" ht="15">
      <c r="A22" s="28"/>
      <c r="B22" s="35"/>
      <c r="C22" s="78">
        <f>SUM(C14:C21)</f>
        <v>1552499</v>
      </c>
      <c r="D22" s="76"/>
      <c r="E22" s="78">
        <f>SUM(E14:E21)</f>
        <v>1746846</v>
      </c>
    </row>
    <row r="23" spans="1:5" ht="15">
      <c r="A23" s="28"/>
      <c r="B23" s="35"/>
      <c r="C23" s="76"/>
      <c r="D23" s="76"/>
      <c r="E23" s="76"/>
    </row>
    <row r="24" spans="1:5" ht="15.75">
      <c r="A24" s="25" t="s">
        <v>9</v>
      </c>
      <c r="B24" s="24"/>
      <c r="C24" s="77"/>
      <c r="D24" s="76"/>
      <c r="E24" s="77"/>
    </row>
    <row r="25" spans="1:5" ht="15">
      <c r="A25" s="82" t="s">
        <v>121</v>
      </c>
      <c r="B25" s="90"/>
      <c r="C25" s="79">
        <v>180549</v>
      </c>
      <c r="D25" s="80"/>
      <c r="E25" s="79">
        <v>182030</v>
      </c>
    </row>
    <row r="26" spans="1:5" ht="15">
      <c r="A26" s="82" t="s">
        <v>122</v>
      </c>
      <c r="B26" s="90"/>
      <c r="C26" s="81">
        <v>67073</v>
      </c>
      <c r="D26" s="80"/>
      <c r="E26" s="81">
        <v>66613</v>
      </c>
    </row>
    <row r="27" spans="1:5" ht="15">
      <c r="A27" s="82" t="s">
        <v>123</v>
      </c>
      <c r="B27" s="90"/>
      <c r="C27" s="81">
        <v>123488</v>
      </c>
      <c r="D27" s="46"/>
      <c r="E27" s="81">
        <v>284281</v>
      </c>
    </row>
    <row r="28" spans="1:5" ht="15">
      <c r="A28" s="82" t="s">
        <v>95</v>
      </c>
      <c r="B28" s="90"/>
      <c r="C28" s="81">
        <v>151583</v>
      </c>
      <c r="D28" s="80"/>
      <c r="E28" s="83">
        <v>124230</v>
      </c>
    </row>
    <row r="29" spans="1:5" ht="15">
      <c r="A29" s="84"/>
      <c r="B29" s="36"/>
      <c r="C29" s="85">
        <f>SUM(C25:C28)</f>
        <v>522693</v>
      </c>
      <c r="D29" s="80"/>
      <c r="E29" s="85">
        <f>SUM(E25:E28)</f>
        <v>657154</v>
      </c>
    </row>
    <row r="30" spans="1:5" ht="15.75">
      <c r="A30" s="25" t="s">
        <v>10</v>
      </c>
      <c r="B30" s="24"/>
      <c r="C30" s="77"/>
      <c r="D30" s="80"/>
      <c r="E30" s="78"/>
    </row>
    <row r="31" spans="1:5" ht="15">
      <c r="A31" s="82" t="s">
        <v>124</v>
      </c>
      <c r="B31" s="90"/>
      <c r="C31" s="79">
        <v>275620</v>
      </c>
      <c r="D31" s="80"/>
      <c r="E31" s="79">
        <v>356288</v>
      </c>
    </row>
    <row r="32" spans="1:5" ht="15">
      <c r="A32" s="82" t="s">
        <v>97</v>
      </c>
      <c r="B32" s="90"/>
      <c r="C32" s="81">
        <f>147773-28000</f>
        <v>119773</v>
      </c>
      <c r="D32" s="80"/>
      <c r="E32" s="81">
        <v>410437</v>
      </c>
    </row>
    <row r="33" spans="1:5" ht="15">
      <c r="A33" s="82" t="s">
        <v>125</v>
      </c>
      <c r="B33" s="90"/>
      <c r="C33" s="81">
        <v>63026</v>
      </c>
      <c r="D33" s="80"/>
      <c r="E33" s="83">
        <v>64205</v>
      </c>
    </row>
    <row r="34" spans="1:5" ht="15">
      <c r="A34" s="28"/>
      <c r="B34" s="36"/>
      <c r="C34" s="85">
        <f>SUM(C31:C33)</f>
        <v>458419</v>
      </c>
      <c r="D34" s="80"/>
      <c r="E34" s="85">
        <f>SUM(E31:E33)</f>
        <v>830930</v>
      </c>
    </row>
    <row r="35" spans="1:5" ht="15">
      <c r="A35" s="28"/>
      <c r="B35" s="35"/>
      <c r="C35" s="76"/>
      <c r="D35" s="76"/>
      <c r="E35" s="86"/>
    </row>
    <row r="36" spans="1:5" ht="15">
      <c r="A36" s="28" t="s">
        <v>132</v>
      </c>
      <c r="B36" s="35"/>
      <c r="C36" s="76">
        <f>+C29-C34</f>
        <v>64274</v>
      </c>
      <c r="D36" s="76"/>
      <c r="E36" s="76">
        <f>+E29-E34</f>
        <v>-173776</v>
      </c>
    </row>
    <row r="37" spans="1:5" ht="16.5" thickBot="1">
      <c r="A37" s="28"/>
      <c r="B37" s="35"/>
      <c r="C37" s="87">
        <f>+C22+C36</f>
        <v>1616773</v>
      </c>
      <c r="D37" s="76"/>
      <c r="E37" s="87">
        <f>+E22+E36</f>
        <v>1573070</v>
      </c>
    </row>
    <row r="38" spans="1:5" ht="16.5" thickTop="1">
      <c r="A38" s="25" t="s">
        <v>11</v>
      </c>
      <c r="B38" s="24"/>
      <c r="C38" s="76"/>
      <c r="D38" s="76"/>
      <c r="E38" s="76"/>
    </row>
    <row r="39" spans="1:5" ht="15">
      <c r="A39" s="28" t="s">
        <v>12</v>
      </c>
      <c r="B39" s="35"/>
      <c r="C39" s="76">
        <v>275699</v>
      </c>
      <c r="D39" s="41"/>
      <c r="E39" s="76">
        <v>275699</v>
      </c>
    </row>
    <row r="40" spans="1:5" ht="15">
      <c r="A40" s="28" t="s">
        <v>13</v>
      </c>
      <c r="B40" s="35"/>
      <c r="C40" s="77">
        <v>427833</v>
      </c>
      <c r="D40" s="39"/>
      <c r="E40" s="77">
        <v>405931</v>
      </c>
    </row>
    <row r="41" spans="1:5" ht="15">
      <c r="A41" s="28" t="s">
        <v>14</v>
      </c>
      <c r="B41" s="35"/>
      <c r="C41" s="80">
        <f>SUM(C39:C40)</f>
        <v>703532</v>
      </c>
      <c r="D41" s="41"/>
      <c r="E41" s="80">
        <f>SUM(E39:E40)</f>
        <v>681630</v>
      </c>
    </row>
    <row r="42" spans="1:5" ht="15">
      <c r="A42" s="28" t="s">
        <v>15</v>
      </c>
      <c r="B42" s="35"/>
      <c r="C42" s="76">
        <v>50340</v>
      </c>
      <c r="D42" s="76"/>
      <c r="E42" s="76">
        <v>50613</v>
      </c>
    </row>
    <row r="43" spans="1:5" ht="15">
      <c r="A43" s="28"/>
      <c r="B43" s="35"/>
      <c r="C43" s="78">
        <f>SUM(C41:C42)</f>
        <v>753872</v>
      </c>
      <c r="D43" s="76"/>
      <c r="E43" s="78">
        <f>SUM(E41:E42)</f>
        <v>732243</v>
      </c>
    </row>
    <row r="44" spans="1:5" ht="15">
      <c r="A44" s="28"/>
      <c r="B44" s="35"/>
      <c r="C44" s="76"/>
      <c r="D44" s="76"/>
      <c r="E44" s="76"/>
    </row>
    <row r="45" spans="1:5" ht="15">
      <c r="A45" s="28" t="s">
        <v>96</v>
      </c>
      <c r="B45" s="35"/>
      <c r="C45" s="76">
        <v>46323</v>
      </c>
      <c r="D45" s="76"/>
      <c r="E45" s="76">
        <v>50911</v>
      </c>
    </row>
    <row r="46" spans="1:5" ht="15">
      <c r="A46" s="28" t="s">
        <v>97</v>
      </c>
      <c r="B46" s="35"/>
      <c r="C46" s="76">
        <f>755179+28000</f>
        <v>783179</v>
      </c>
      <c r="D46" s="76"/>
      <c r="E46" s="76">
        <v>758472</v>
      </c>
    </row>
    <row r="47" spans="1:5" ht="15">
      <c r="A47" s="28" t="s">
        <v>98</v>
      </c>
      <c r="B47" s="35"/>
      <c r="C47" s="76">
        <v>33399</v>
      </c>
      <c r="D47" s="41"/>
      <c r="E47" s="76">
        <v>31444</v>
      </c>
    </row>
    <row r="48" spans="1:5" ht="16.5" thickBot="1">
      <c r="A48" s="28"/>
      <c r="B48" s="35"/>
      <c r="C48" s="87">
        <f>SUM(C43:C47)</f>
        <v>1616773</v>
      </c>
      <c r="D48" s="76"/>
      <c r="E48" s="87">
        <f>SUM(E43:E47)</f>
        <v>1573070</v>
      </c>
    </row>
    <row r="49" spans="1:5" ht="15.75" thickTop="1">
      <c r="A49" s="28"/>
      <c r="B49" s="35"/>
      <c r="C49" s="35"/>
      <c r="D49" s="35"/>
      <c r="E49" s="26"/>
    </row>
    <row r="50" spans="1:5" ht="15">
      <c r="A50" s="28" t="s">
        <v>16</v>
      </c>
      <c r="B50" s="29"/>
      <c r="C50" s="49">
        <f>+(C41-C21)/C39</f>
        <v>2.551572548322627</v>
      </c>
      <c r="D50" s="49"/>
      <c r="E50" s="49">
        <f>+(E41-E21)/E39</f>
        <v>2.4721235840536235</v>
      </c>
    </row>
    <row r="51" spans="1:5" ht="15">
      <c r="A51" s="28"/>
      <c r="B51" s="29"/>
      <c r="C51" s="75"/>
      <c r="D51" s="75"/>
      <c r="E51" s="75"/>
    </row>
    <row r="52" spans="1:5" ht="15">
      <c r="A52" s="113" t="s">
        <v>82</v>
      </c>
      <c r="B52" s="113"/>
      <c r="C52" s="113"/>
      <c r="D52" s="113"/>
      <c r="E52" s="113"/>
    </row>
    <row r="53" spans="1:5" ht="15">
      <c r="A53" s="28" t="s">
        <v>107</v>
      </c>
      <c r="B53" s="29"/>
      <c r="C53" s="26"/>
      <c r="D53" s="26"/>
      <c r="E53" s="26"/>
    </row>
    <row r="54" spans="1:5" ht="15">
      <c r="A54" s="28"/>
      <c r="B54" s="29"/>
      <c r="C54" s="26"/>
      <c r="D54" s="26"/>
      <c r="E54" s="26"/>
    </row>
    <row r="55" spans="1:5" ht="15">
      <c r="A55" s="28"/>
      <c r="B55" s="29"/>
      <c r="C55" s="26"/>
      <c r="D55" s="26"/>
      <c r="E55" s="26"/>
    </row>
    <row r="56" spans="1:5" ht="15">
      <c r="A56" s="28"/>
      <c r="B56" s="29"/>
      <c r="C56" s="26"/>
      <c r="D56" s="26"/>
      <c r="E56" s="26"/>
    </row>
    <row r="57" spans="1:5" ht="15">
      <c r="A57" s="28"/>
      <c r="B57" s="29"/>
      <c r="C57" s="26"/>
      <c r="D57" s="26"/>
      <c r="E57" s="26"/>
    </row>
  </sheetData>
  <mergeCells count="3">
    <mergeCell ref="A4:E4"/>
    <mergeCell ref="A1:E1"/>
    <mergeCell ref="A52:E52"/>
  </mergeCells>
  <printOptions/>
  <pageMargins left="0.9" right="0.3" top="1.25" bottom="0.5" header="0.2" footer="0.3"/>
  <pageSetup firstPageNumber="2" useFirstPageNumber="1" horizontalDpi="300" verticalDpi="300" orientation="portrait" paperSize="9" scale="90" r:id="rId1"/>
  <headerFooter alignWithMargins="0">
    <oddFooter>&amp;C&amp;"Arial,Regular"&amp;11&amp;P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="80" zoomScaleNormal="80" workbookViewId="0" topLeftCell="A11">
      <selection activeCell="B17" sqref="B17"/>
    </sheetView>
  </sheetViews>
  <sheetFormatPr defaultColWidth="8.88671875" defaultRowHeight="15.75"/>
  <cols>
    <col min="1" max="1" width="22.5546875" style="3" customWidth="1"/>
    <col min="2" max="2" width="8.77734375" style="3" customWidth="1"/>
    <col min="3" max="3" width="1.4375" style="14" customWidth="1"/>
    <col min="4" max="6" width="8.77734375" style="3" customWidth="1"/>
    <col min="7" max="7" width="1.1171875" style="14" customWidth="1"/>
    <col min="8" max="8" width="8.77734375" style="3" customWidth="1"/>
    <col min="9" max="9" width="1.66796875" style="14" customWidth="1"/>
    <col min="10" max="10" width="9.21484375" style="1" customWidth="1"/>
    <col min="11" max="16384" width="8.88671875" style="3" customWidth="1"/>
  </cols>
  <sheetData>
    <row r="1" spans="1:10" ht="15.75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97"/>
      <c r="B2" s="98"/>
      <c r="C2" s="99"/>
      <c r="D2" s="100"/>
      <c r="E2" s="100"/>
      <c r="F2" s="101"/>
      <c r="G2" s="100"/>
      <c r="H2" s="101"/>
      <c r="I2" s="100"/>
      <c r="J2" s="61"/>
    </row>
    <row r="3" spans="1:10" ht="15.75">
      <c r="A3" s="58"/>
      <c r="B3" s="102"/>
      <c r="C3" s="103"/>
      <c r="D3" s="89"/>
      <c r="E3" s="89"/>
      <c r="F3" s="89"/>
      <c r="G3" s="104"/>
      <c r="H3" s="89"/>
      <c r="I3" s="104"/>
      <c r="J3" s="105"/>
    </row>
    <row r="4" spans="1:10" ht="15.75">
      <c r="A4" s="105" t="s">
        <v>115</v>
      </c>
      <c r="B4" s="105"/>
      <c r="C4" s="105"/>
      <c r="D4" s="105"/>
      <c r="E4" s="105"/>
      <c r="F4" s="105"/>
      <c r="G4" s="105"/>
      <c r="H4" s="105"/>
      <c r="I4" s="106"/>
      <c r="J4" s="105"/>
    </row>
    <row r="5" spans="1:10" ht="15" customHeight="1">
      <c r="A5" s="107" t="str">
        <f>+'income statements'!A5</f>
        <v>For the Six-Months Period Ended 30 June 2005</v>
      </c>
      <c r="B5" s="107"/>
      <c r="C5" s="108"/>
      <c r="D5" s="107"/>
      <c r="E5" s="107"/>
      <c r="F5" s="107"/>
      <c r="G5" s="108"/>
      <c r="H5" s="107"/>
      <c r="I5" s="108"/>
      <c r="J5" s="107"/>
    </row>
    <row r="6" spans="1:9" ht="15" customHeight="1">
      <c r="A6" s="3" t="s">
        <v>84</v>
      </c>
      <c r="B6" s="1"/>
      <c r="C6" s="56"/>
      <c r="D6" s="1"/>
      <c r="E6" s="1"/>
      <c r="F6" s="1"/>
      <c r="G6" s="56"/>
      <c r="H6" s="1"/>
      <c r="I6" s="56"/>
    </row>
    <row r="7" spans="2:9" ht="15" customHeight="1">
      <c r="B7" s="1"/>
      <c r="C7" s="56"/>
      <c r="D7" s="1"/>
      <c r="E7" s="1"/>
      <c r="F7" s="1"/>
      <c r="G7" s="56"/>
      <c r="H7" s="1"/>
      <c r="I7" s="56"/>
    </row>
    <row r="8" ht="15" customHeight="1"/>
    <row r="9" spans="2:9" ht="15" customHeight="1">
      <c r="B9" s="10" t="s">
        <v>60</v>
      </c>
      <c r="C9" s="11"/>
      <c r="D9" s="114" t="s">
        <v>74</v>
      </c>
      <c r="E9" s="114"/>
      <c r="F9" s="114"/>
      <c r="G9" s="11"/>
      <c r="H9" s="10" t="s">
        <v>61</v>
      </c>
      <c r="I9" s="11"/>
    </row>
    <row r="10" spans="2:9" ht="15" customHeight="1">
      <c r="B10" s="20" t="s">
        <v>62</v>
      </c>
      <c r="C10" s="11"/>
      <c r="D10" s="20"/>
      <c r="E10" s="20"/>
      <c r="F10" s="20"/>
      <c r="G10" s="11"/>
      <c r="H10" s="20" t="s">
        <v>63</v>
      </c>
      <c r="I10" s="11"/>
    </row>
    <row r="11" spans="2:10" ht="15" customHeight="1">
      <c r="B11" s="10" t="s">
        <v>64</v>
      </c>
      <c r="C11" s="11"/>
      <c r="D11" s="10" t="s">
        <v>60</v>
      </c>
      <c r="E11" s="10" t="s">
        <v>65</v>
      </c>
      <c r="F11" s="10" t="s">
        <v>66</v>
      </c>
      <c r="G11" s="11"/>
      <c r="H11" s="10" t="s">
        <v>99</v>
      </c>
      <c r="I11" s="11"/>
      <c r="J11" s="5"/>
    </row>
    <row r="12" spans="2:10" ht="15" customHeight="1">
      <c r="B12" s="10" t="s">
        <v>67</v>
      </c>
      <c r="C12" s="11"/>
      <c r="D12" s="10" t="s">
        <v>68</v>
      </c>
      <c r="E12" s="10" t="s">
        <v>63</v>
      </c>
      <c r="F12" s="10" t="s">
        <v>63</v>
      </c>
      <c r="G12" s="11"/>
      <c r="H12" s="10" t="s">
        <v>100</v>
      </c>
      <c r="I12" s="11"/>
      <c r="J12" s="5" t="s">
        <v>69</v>
      </c>
    </row>
    <row r="13" spans="2:10" ht="15" customHeight="1">
      <c r="B13" s="10" t="s">
        <v>70</v>
      </c>
      <c r="C13" s="11"/>
      <c r="D13" s="10" t="s">
        <v>70</v>
      </c>
      <c r="E13" s="10" t="s">
        <v>70</v>
      </c>
      <c r="F13" s="10" t="s">
        <v>70</v>
      </c>
      <c r="G13" s="11"/>
      <c r="H13" s="10" t="s">
        <v>70</v>
      </c>
      <c r="I13" s="11"/>
      <c r="J13" s="5" t="s">
        <v>70</v>
      </c>
    </row>
    <row r="14" spans="2:3" ht="15" customHeight="1">
      <c r="B14" s="4"/>
      <c r="C14" s="15"/>
    </row>
    <row r="15" spans="1:10" ht="15" customHeight="1">
      <c r="A15" s="3" t="s">
        <v>101</v>
      </c>
      <c r="B15" s="8">
        <v>275699</v>
      </c>
      <c r="C15" s="19"/>
      <c r="D15" s="8">
        <v>57232</v>
      </c>
      <c r="E15" s="8">
        <v>251489</v>
      </c>
      <c r="F15" s="8">
        <v>3507</v>
      </c>
      <c r="G15" s="19"/>
      <c r="H15" s="8">
        <v>60326</v>
      </c>
      <c r="I15" s="19"/>
      <c r="J15" s="62">
        <f>SUM(B15:I15)</f>
        <v>648253</v>
      </c>
    </row>
    <row r="16" spans="2:10" ht="15" customHeight="1">
      <c r="B16" s="9"/>
      <c r="C16" s="59"/>
      <c r="D16" s="9"/>
      <c r="E16" s="9"/>
      <c r="F16" s="9"/>
      <c r="G16" s="59"/>
      <c r="H16" s="9"/>
      <c r="I16" s="59"/>
      <c r="J16" s="63"/>
    </row>
    <row r="17" spans="1:10" ht="33" customHeight="1">
      <c r="A17" s="16" t="s">
        <v>103</v>
      </c>
      <c r="B17" s="8">
        <v>0</v>
      </c>
      <c r="C17" s="19"/>
      <c r="D17" s="8">
        <v>0</v>
      </c>
      <c r="E17" s="8">
        <v>75856</v>
      </c>
      <c r="F17" s="8">
        <v>0</v>
      </c>
      <c r="G17" s="19"/>
      <c r="H17" s="8">
        <v>0</v>
      </c>
      <c r="I17" s="19"/>
      <c r="J17" s="62">
        <f>SUM(B17:I17)</f>
        <v>75856</v>
      </c>
    </row>
    <row r="18" spans="1:10" ht="15" customHeight="1">
      <c r="A18" s="16" t="s">
        <v>102</v>
      </c>
      <c r="B18" s="8">
        <v>0</v>
      </c>
      <c r="C18" s="19"/>
      <c r="D18" s="8">
        <v>0</v>
      </c>
      <c r="E18" s="8">
        <v>-59002</v>
      </c>
      <c r="F18" s="8">
        <v>0</v>
      </c>
      <c r="G18" s="19"/>
      <c r="H18" s="8">
        <v>0</v>
      </c>
      <c r="I18" s="19"/>
      <c r="J18" s="62">
        <f>SUM(B18:I18)</f>
        <v>-59002</v>
      </c>
    </row>
    <row r="19" spans="1:10" ht="15" customHeight="1">
      <c r="A19" s="3" t="s">
        <v>72</v>
      </c>
      <c r="B19" s="19">
        <v>0</v>
      </c>
      <c r="C19" s="19"/>
      <c r="D19" s="19">
        <v>0</v>
      </c>
      <c r="E19" s="19" t="s">
        <v>73</v>
      </c>
      <c r="F19" s="19">
        <v>5650</v>
      </c>
      <c r="G19" s="19"/>
      <c r="H19" s="19">
        <v>0</v>
      </c>
      <c r="I19" s="19"/>
      <c r="J19" s="62">
        <f>SUM(B19:I19)</f>
        <v>5650</v>
      </c>
    </row>
    <row r="20" spans="1:10" ht="15" customHeight="1">
      <c r="A20" s="3" t="s">
        <v>71</v>
      </c>
      <c r="B20" s="18">
        <v>0</v>
      </c>
      <c r="C20" s="19"/>
      <c r="D20" s="18">
        <v>0</v>
      </c>
      <c r="E20" s="18">
        <v>0</v>
      </c>
      <c r="F20" s="18">
        <v>0</v>
      </c>
      <c r="G20" s="19"/>
      <c r="H20" s="18">
        <v>10873</v>
      </c>
      <c r="I20" s="19"/>
      <c r="J20" s="64">
        <f>SUM(B20:I20)</f>
        <v>10873</v>
      </c>
    </row>
    <row r="21" spans="2:10" ht="15" customHeight="1">
      <c r="B21" s="19"/>
      <c r="C21" s="19"/>
      <c r="D21" s="19"/>
      <c r="E21" s="19"/>
      <c r="F21" s="19"/>
      <c r="G21" s="19"/>
      <c r="H21" s="19"/>
      <c r="I21" s="19"/>
      <c r="J21" s="65"/>
    </row>
    <row r="22" spans="1:10" ht="15" customHeight="1">
      <c r="A22" s="3" t="s">
        <v>91</v>
      </c>
      <c r="B22" s="8">
        <f>SUM(B15:B20)</f>
        <v>275699</v>
      </c>
      <c r="C22" s="19"/>
      <c r="D22" s="8">
        <f>SUM(D15:D20)</f>
        <v>57232</v>
      </c>
      <c r="E22" s="8">
        <f>SUM(E15:E20)</f>
        <v>268343</v>
      </c>
      <c r="F22" s="8">
        <f>SUM(F15:F20)</f>
        <v>9157</v>
      </c>
      <c r="G22" s="19"/>
      <c r="H22" s="8">
        <f>SUM(H15:H20)</f>
        <v>71199</v>
      </c>
      <c r="I22" s="19"/>
      <c r="J22" s="62">
        <f>SUM(J15:J20)</f>
        <v>681630</v>
      </c>
    </row>
    <row r="23" ht="15" customHeight="1"/>
    <row r="24" spans="1:10" ht="15" customHeight="1">
      <c r="A24" s="3" t="s">
        <v>72</v>
      </c>
      <c r="B24" s="19">
        <v>0</v>
      </c>
      <c r="C24" s="19"/>
      <c r="D24" s="19">
        <v>0</v>
      </c>
      <c r="E24" s="19" t="s">
        <v>73</v>
      </c>
      <c r="F24" s="19">
        <f>9458-9157</f>
        <v>301</v>
      </c>
      <c r="G24" s="19"/>
      <c r="H24" s="19">
        <v>0</v>
      </c>
      <c r="I24" s="19"/>
      <c r="J24" s="62">
        <f>SUM(B24:I24)</f>
        <v>301</v>
      </c>
    </row>
    <row r="25" spans="1:10" ht="15" customHeight="1">
      <c r="A25" s="3" t="s">
        <v>104</v>
      </c>
      <c r="B25" s="8">
        <v>0</v>
      </c>
      <c r="C25" s="19"/>
      <c r="D25" s="8">
        <v>0</v>
      </c>
      <c r="E25" s="8">
        <v>0</v>
      </c>
      <c r="F25" s="8">
        <v>0</v>
      </c>
      <c r="G25" s="19"/>
      <c r="H25" s="8">
        <f>+'income statements'!G42</f>
        <v>21601</v>
      </c>
      <c r="I25" s="19"/>
      <c r="J25" s="62">
        <f>SUM(B25:I25)</f>
        <v>21601</v>
      </c>
    </row>
    <row r="26" spans="1:10" ht="15" customHeight="1" thickBot="1">
      <c r="A26" s="3" t="s">
        <v>128</v>
      </c>
      <c r="B26" s="66">
        <f>SUM(B22:B23)</f>
        <v>275699</v>
      </c>
      <c r="C26" s="19"/>
      <c r="D26" s="66">
        <f>SUM(D22:D23)</f>
        <v>57232</v>
      </c>
      <c r="E26" s="66">
        <f>SUM(E22:E23)</f>
        <v>268343</v>
      </c>
      <c r="F26" s="66">
        <f>SUM(F22:F25)</f>
        <v>9458</v>
      </c>
      <c r="G26" s="19"/>
      <c r="H26" s="66">
        <f>SUM(H22:H25)</f>
        <v>92800</v>
      </c>
      <c r="I26" s="19"/>
      <c r="J26" s="22">
        <f>SUM(J22:J25)</f>
        <v>703532</v>
      </c>
    </row>
    <row r="27" spans="2:10" ht="15" customHeight="1" thickTop="1">
      <c r="B27" s="9"/>
      <c r="C27" s="59"/>
      <c r="D27" s="9"/>
      <c r="E27" s="9"/>
      <c r="F27" s="9"/>
      <c r="G27" s="59"/>
      <c r="H27" s="9"/>
      <c r="I27" s="59"/>
      <c r="J27" s="63"/>
    </row>
    <row r="28" ht="15" customHeight="1"/>
    <row r="32" ht="12.75">
      <c r="A32" s="3" t="s">
        <v>85</v>
      </c>
    </row>
    <row r="33" ht="12.75">
      <c r="A33" s="3" t="s">
        <v>105</v>
      </c>
    </row>
  </sheetData>
  <mergeCells count="2">
    <mergeCell ref="D9:F9"/>
    <mergeCell ref="A1:J1"/>
  </mergeCells>
  <printOptions/>
  <pageMargins left="0.9" right="0.2" top="1.25" bottom="0.5" header="0.25" footer="0.3"/>
  <pageSetup firstPageNumber="3" useFirstPageNumber="1" horizontalDpi="600" verticalDpi="600" orientation="portrait" paperSize="9" scale="90" r:id="rId1"/>
  <headerFooter alignWithMargins="0">
    <oddFooter>&amp;C&amp;"Arial,Regular"&amp;11&amp;P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="80" zoomScaleNormal="80" workbookViewId="0" topLeftCell="A3">
      <selection activeCell="B12" sqref="B12"/>
    </sheetView>
  </sheetViews>
  <sheetFormatPr defaultColWidth="8.88671875" defaultRowHeight="15.75"/>
  <cols>
    <col min="1" max="1" width="49.21484375" style="3" customWidth="1"/>
    <col min="2" max="2" width="10.77734375" style="3" customWidth="1"/>
    <col min="3" max="3" width="3.10546875" style="14" customWidth="1"/>
    <col min="4" max="4" width="10.77734375" style="3" customWidth="1"/>
    <col min="5" max="16384" width="8.88671875" style="3" customWidth="1"/>
  </cols>
  <sheetData>
    <row r="1" spans="1:4" ht="15.75">
      <c r="A1" s="111" t="s">
        <v>17</v>
      </c>
      <c r="B1" s="111"/>
      <c r="C1" s="111"/>
      <c r="D1" s="111"/>
    </row>
    <row r="2" spans="1:4" ht="15.75">
      <c r="A2" s="109"/>
      <c r="B2" s="109"/>
      <c r="C2" s="109"/>
      <c r="D2" s="109"/>
    </row>
    <row r="3" spans="1:4" ht="15">
      <c r="A3" s="58"/>
      <c r="B3" s="102"/>
      <c r="C3" s="89"/>
      <c r="D3" s="89"/>
    </row>
    <row r="4" spans="1:4" ht="15.75">
      <c r="A4" s="112" t="s">
        <v>120</v>
      </c>
      <c r="B4" s="112"/>
      <c r="C4" s="112"/>
      <c r="D4" s="112"/>
    </row>
    <row r="5" spans="1:4" ht="15.75">
      <c r="A5" s="107" t="str">
        <f>+'income statements'!A5</f>
        <v>For the Six-Months Period Ended 30 June 2005</v>
      </c>
      <c r="B5" s="58"/>
      <c r="C5" s="58"/>
      <c r="D5" s="58"/>
    </row>
    <row r="6" spans="1:3" ht="12.75">
      <c r="A6" s="3" t="s">
        <v>84</v>
      </c>
      <c r="C6" s="3"/>
    </row>
    <row r="7" spans="2:4" ht="12.75">
      <c r="B7" s="116" t="s">
        <v>127</v>
      </c>
      <c r="C7" s="116"/>
      <c r="D7" s="116"/>
    </row>
    <row r="8" spans="2:4" ht="12.75">
      <c r="B8" s="5"/>
      <c r="C8" s="7"/>
      <c r="D8" s="5"/>
    </row>
    <row r="9" spans="2:4" ht="12.75">
      <c r="B9" s="2">
        <f>+'income statements'!C8</f>
        <v>38533</v>
      </c>
      <c r="C9" s="7"/>
      <c r="D9" s="2">
        <f>+'income statements'!I8</f>
        <v>38168</v>
      </c>
    </row>
    <row r="10" spans="2:4" ht="12.75">
      <c r="B10" s="5" t="s">
        <v>40</v>
      </c>
      <c r="C10" s="7"/>
      <c r="D10" s="13" t="s">
        <v>40</v>
      </c>
    </row>
    <row r="11" spans="1:4" ht="12.75">
      <c r="A11" s="1" t="s">
        <v>79</v>
      </c>
      <c r="D11" s="12"/>
    </row>
    <row r="12" spans="1:4" ht="12.75">
      <c r="A12" s="3" t="s">
        <v>131</v>
      </c>
      <c r="B12" s="8">
        <f>+'income statements'!G32</f>
        <v>22463</v>
      </c>
      <c r="C12" s="8"/>
      <c r="D12" s="8">
        <f>+'income statements'!I32</f>
        <v>85343</v>
      </c>
    </row>
    <row r="13" spans="2:4" ht="12.75">
      <c r="B13" s="8"/>
      <c r="C13" s="19"/>
      <c r="D13" s="69"/>
    </row>
    <row r="14" spans="1:4" ht="12.75">
      <c r="A14" s="3" t="s">
        <v>41</v>
      </c>
      <c r="B14" s="8"/>
      <c r="C14" s="19"/>
      <c r="D14" s="69"/>
    </row>
    <row r="15" spans="1:4" ht="12.75">
      <c r="A15" s="3" t="s">
        <v>42</v>
      </c>
      <c r="B15" s="8">
        <v>12871</v>
      </c>
      <c r="C15" s="19"/>
      <c r="D15" s="69">
        <v>12383</v>
      </c>
    </row>
    <row r="16" spans="1:4" ht="12.75">
      <c r="A16" s="3" t="s">
        <v>43</v>
      </c>
      <c r="B16" s="8">
        <v>-10933</v>
      </c>
      <c r="C16" s="19"/>
      <c r="D16" s="69">
        <v>16279</v>
      </c>
    </row>
    <row r="17" spans="2:4" ht="12.75">
      <c r="B17" s="18"/>
      <c r="C17" s="19"/>
      <c r="D17" s="70"/>
    </row>
    <row r="18" spans="1:4" ht="12.75">
      <c r="A18" s="3" t="s">
        <v>44</v>
      </c>
      <c r="B18" s="69">
        <f>SUM(B12:B17)</f>
        <v>24401</v>
      </c>
      <c r="C18" s="19"/>
      <c r="D18" s="69">
        <f>SUM(D12:D17)</f>
        <v>114005</v>
      </c>
    </row>
    <row r="19" spans="2:4" ht="12.75">
      <c r="B19" s="8"/>
      <c r="C19" s="19"/>
      <c r="D19" s="69"/>
    </row>
    <row r="20" spans="1:4" ht="12.75">
      <c r="A20" s="3" t="s">
        <v>45</v>
      </c>
      <c r="B20" s="8">
        <f>93317-1-51</f>
        <v>93265</v>
      </c>
      <c r="C20" s="19"/>
      <c r="D20" s="69">
        <v>-54071</v>
      </c>
    </row>
    <row r="21" spans="1:4" ht="12.75">
      <c r="A21" s="3" t="s">
        <v>46</v>
      </c>
      <c r="B21" s="8">
        <f>-18695</f>
        <v>-18695</v>
      </c>
      <c r="C21" s="19"/>
      <c r="D21" s="69">
        <v>-43615</v>
      </c>
    </row>
    <row r="22" spans="2:4" ht="12.75">
      <c r="B22" s="18"/>
      <c r="C22" s="19"/>
      <c r="D22" s="71"/>
    </row>
    <row r="23" spans="1:4" ht="12.75">
      <c r="A23" s="3" t="s">
        <v>87</v>
      </c>
      <c r="B23" s="69">
        <f>SUM(B18:B22)</f>
        <v>98971</v>
      </c>
      <c r="C23" s="19"/>
      <c r="D23" s="69">
        <f>SUM(D18:D22)</f>
        <v>16319</v>
      </c>
    </row>
    <row r="24" spans="2:4" ht="12.75">
      <c r="B24" s="8"/>
      <c r="C24" s="19"/>
      <c r="D24" s="69"/>
    </row>
    <row r="25" spans="1:4" ht="12.75">
      <c r="A25" s="3" t="s">
        <v>47</v>
      </c>
      <c r="B25" s="8">
        <v>2041</v>
      </c>
      <c r="C25" s="19"/>
      <c r="D25" s="69">
        <v>2908</v>
      </c>
    </row>
    <row r="26" spans="1:4" ht="12.75">
      <c r="A26" s="3" t="s">
        <v>48</v>
      </c>
      <c r="B26" s="8">
        <v>-9581</v>
      </c>
      <c r="C26" s="19"/>
      <c r="D26" s="69">
        <v>-4558</v>
      </c>
    </row>
    <row r="27" spans="1:4" ht="12.75">
      <c r="A27" s="3" t="s">
        <v>49</v>
      </c>
      <c r="B27" s="8">
        <v>-2384</v>
      </c>
      <c r="C27" s="19"/>
      <c r="D27" s="69">
        <v>-18535</v>
      </c>
    </row>
    <row r="28" spans="2:4" ht="12.75">
      <c r="B28" s="18"/>
      <c r="C28" s="19"/>
      <c r="D28" s="71"/>
    </row>
    <row r="29" spans="1:4" ht="12.75">
      <c r="A29" s="3" t="s">
        <v>89</v>
      </c>
      <c r="B29" s="71">
        <f>SUM(B23:B28)</f>
        <v>89047</v>
      </c>
      <c r="C29" s="19"/>
      <c r="D29" s="71">
        <f>SUM(D23:D28)</f>
        <v>-3866</v>
      </c>
    </row>
    <row r="30" spans="2:4" ht="12.75">
      <c r="B30" s="8"/>
      <c r="C30" s="19"/>
      <c r="D30" s="69"/>
    </row>
    <row r="31" spans="1:4" ht="12.75">
      <c r="A31" s="1" t="s">
        <v>80</v>
      </c>
      <c r="B31" s="8"/>
      <c r="C31" s="19"/>
      <c r="D31" s="69"/>
    </row>
    <row r="32" spans="1:4" ht="12.75">
      <c r="A32" s="3" t="s">
        <v>50</v>
      </c>
      <c r="B32" s="8">
        <v>-16339</v>
      </c>
      <c r="C32" s="19"/>
      <c r="D32" s="69">
        <v>-21428</v>
      </c>
    </row>
    <row r="33" spans="1:4" ht="12.75">
      <c r="A33" s="3" t="s">
        <v>51</v>
      </c>
      <c r="B33" s="18">
        <f>13477+51</f>
        <v>13528</v>
      </c>
      <c r="C33" s="19"/>
      <c r="D33" s="71">
        <v>-12216</v>
      </c>
    </row>
    <row r="34" spans="1:4" ht="12.75">
      <c r="A34" s="3" t="s">
        <v>90</v>
      </c>
      <c r="B34" s="71">
        <f>SUM(B32:B33)</f>
        <v>-2811</v>
      </c>
      <c r="C34" s="19"/>
      <c r="D34" s="71">
        <f>SUM(D32:D33)</f>
        <v>-33644</v>
      </c>
    </row>
    <row r="35" spans="2:4" ht="12.75">
      <c r="B35" s="8"/>
      <c r="C35" s="19"/>
      <c r="D35" s="69"/>
    </row>
    <row r="36" spans="1:4" ht="12.75">
      <c r="A36" s="1" t="s">
        <v>81</v>
      </c>
      <c r="B36" s="9"/>
      <c r="C36" s="59"/>
      <c r="D36" s="69"/>
    </row>
    <row r="37" spans="1:4" ht="12.75">
      <c r="A37" s="3" t="s">
        <v>52</v>
      </c>
      <c r="B37" s="18">
        <v>-50284</v>
      </c>
      <c r="C37" s="19"/>
      <c r="D37" s="71">
        <v>-5641</v>
      </c>
    </row>
    <row r="38" spans="1:4" ht="12.75">
      <c r="A38" s="3" t="s">
        <v>53</v>
      </c>
      <c r="B38" s="71">
        <f>SUM(B37)</f>
        <v>-50284</v>
      </c>
      <c r="C38" s="19"/>
      <c r="D38" s="71">
        <f>SUM(D37)</f>
        <v>-5641</v>
      </c>
    </row>
    <row r="39" spans="2:4" ht="12.75">
      <c r="B39" s="8"/>
      <c r="C39" s="19"/>
      <c r="D39" s="69"/>
    </row>
    <row r="40" spans="1:4" ht="12.75">
      <c r="A40" s="3" t="s">
        <v>54</v>
      </c>
      <c r="B40" s="18">
        <v>301</v>
      </c>
      <c r="C40" s="19"/>
      <c r="D40" s="71">
        <v>-20</v>
      </c>
    </row>
    <row r="41" spans="2:4" ht="12.75">
      <c r="B41" s="8"/>
      <c r="C41" s="19"/>
      <c r="D41" s="69"/>
    </row>
    <row r="42" spans="1:4" ht="12.75">
      <c r="A42" s="3" t="s">
        <v>55</v>
      </c>
      <c r="B42" s="69">
        <f>+B29+B34+B38+B40</f>
        <v>36253</v>
      </c>
      <c r="C42" s="19"/>
      <c r="D42" s="69">
        <f>+D29+D34+D38+D40</f>
        <v>-43171</v>
      </c>
    </row>
    <row r="43" spans="2:4" ht="12.75">
      <c r="B43" s="8"/>
      <c r="C43" s="19"/>
      <c r="D43" s="69"/>
    </row>
    <row r="44" spans="1:4" ht="12.75">
      <c r="A44" s="3" t="s">
        <v>56</v>
      </c>
      <c r="B44" s="8">
        <v>10916</v>
      </c>
      <c r="C44" s="19"/>
      <c r="D44" s="69">
        <v>48030</v>
      </c>
    </row>
    <row r="45" spans="2:4" ht="12.75">
      <c r="B45" s="18"/>
      <c r="C45" s="19"/>
      <c r="D45" s="71"/>
    </row>
    <row r="46" spans="1:4" ht="12.75">
      <c r="A46" s="3" t="s">
        <v>57</v>
      </c>
      <c r="B46" s="71">
        <f>SUM(B42:B45)</f>
        <v>47169</v>
      </c>
      <c r="C46" s="19"/>
      <c r="D46" s="71">
        <f>SUM(D42:D45)</f>
        <v>4859</v>
      </c>
    </row>
    <row r="47" spans="2:4" ht="12.75">
      <c r="B47" s="9"/>
      <c r="C47" s="59"/>
      <c r="D47" s="9"/>
    </row>
    <row r="48" spans="2:4" ht="12.75">
      <c r="B48" s="9"/>
      <c r="C48" s="59"/>
      <c r="D48" s="72"/>
    </row>
    <row r="49" spans="1:4" ht="12.75">
      <c r="A49" s="1" t="s">
        <v>58</v>
      </c>
      <c r="B49" s="8"/>
      <c r="C49" s="19"/>
      <c r="D49" s="69"/>
    </row>
    <row r="50" spans="1:4" ht="12.75">
      <c r="A50" s="3" t="s">
        <v>95</v>
      </c>
      <c r="B50" s="8">
        <f>+'Balance Sheet'!C28</f>
        <v>151583</v>
      </c>
      <c r="C50" s="19"/>
      <c r="D50" s="8">
        <f>130459+37675</f>
        <v>168134</v>
      </c>
    </row>
    <row r="51" spans="1:4" ht="12.75">
      <c r="A51" s="3" t="s">
        <v>59</v>
      </c>
      <c r="B51" s="18">
        <v>-11243</v>
      </c>
      <c r="C51" s="19"/>
      <c r="D51" s="18">
        <v>-30004</v>
      </c>
    </row>
    <row r="52" spans="2:4" ht="12.75">
      <c r="B52" s="8">
        <f>SUM(B50:B51)</f>
        <v>140340</v>
      </c>
      <c r="C52" s="19"/>
      <c r="D52" s="8">
        <f>SUM(D50:D51)</f>
        <v>138130</v>
      </c>
    </row>
    <row r="53" spans="1:4" ht="12.75">
      <c r="A53" s="3" t="s">
        <v>75</v>
      </c>
      <c r="B53" s="8"/>
      <c r="C53" s="19"/>
      <c r="D53" s="8"/>
    </row>
    <row r="54" spans="1:4" ht="12.75">
      <c r="A54" s="3" t="s">
        <v>113</v>
      </c>
      <c r="B54" s="8">
        <v>-91949</v>
      </c>
      <c r="C54" s="19"/>
      <c r="D54" s="8">
        <v>-130459</v>
      </c>
    </row>
    <row r="55" spans="1:4" ht="12.75">
      <c r="A55" s="3" t="s">
        <v>77</v>
      </c>
      <c r="B55" s="8">
        <v>-233</v>
      </c>
      <c r="C55" s="19"/>
      <c r="D55" s="8">
        <v>-439</v>
      </c>
    </row>
    <row r="56" spans="1:4" ht="12.75">
      <c r="A56" s="3" t="s">
        <v>76</v>
      </c>
      <c r="B56" s="8"/>
      <c r="C56" s="19"/>
      <c r="D56" s="9"/>
    </row>
    <row r="57" spans="1:4" ht="12.75">
      <c r="A57" s="21" t="s">
        <v>78</v>
      </c>
      <c r="B57" s="8">
        <v>-989</v>
      </c>
      <c r="C57" s="19"/>
      <c r="D57" s="8">
        <v>-2373</v>
      </c>
    </row>
    <row r="58" spans="2:4" ht="12.75">
      <c r="B58" s="60">
        <f>SUM(B52:B57)</f>
        <v>47169</v>
      </c>
      <c r="C58" s="19"/>
      <c r="D58" s="60">
        <f>SUM(D52:D57)</f>
        <v>4859</v>
      </c>
    </row>
    <row r="59" spans="1:4" ht="12.75">
      <c r="A59" s="16"/>
      <c r="B59" s="73"/>
      <c r="C59" s="74"/>
      <c r="D59" s="73"/>
    </row>
    <row r="61" spans="1:4" ht="12.75">
      <c r="A61" s="115" t="s">
        <v>83</v>
      </c>
      <c r="B61" s="115"/>
      <c r="C61" s="115"/>
      <c r="D61" s="115"/>
    </row>
    <row r="62" ht="12.75">
      <c r="A62" s="17" t="s">
        <v>106</v>
      </c>
    </row>
  </sheetData>
  <mergeCells count="4">
    <mergeCell ref="A1:D1"/>
    <mergeCell ref="A61:D61"/>
    <mergeCell ref="A4:D4"/>
    <mergeCell ref="B7:D7"/>
  </mergeCells>
  <printOptions/>
  <pageMargins left="0.9" right="0.25" top="1.25" bottom="0.5" header="0.25" footer="0.3"/>
  <pageSetup firstPageNumber="4" useFirstPageNumber="1" horizontalDpi="600" verticalDpi="600" orientation="portrait" paperSize="9" scale="90" r:id="rId1"/>
  <headerFooter alignWithMargins="0">
    <oddFooter>&amp;C&amp;"Arial,Regular"&amp;11&amp;P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 Tian Choo</dc:creator>
  <cp:keywords/>
  <dc:description/>
  <cp:lastModifiedBy>ch</cp:lastModifiedBy>
  <cp:lastPrinted>2005-08-29T02:22:08Z</cp:lastPrinted>
  <dcterms:created xsi:type="dcterms:W3CDTF">2004-07-23T02:04:15Z</dcterms:created>
  <dcterms:modified xsi:type="dcterms:W3CDTF">2005-08-29T10:00:39Z</dcterms:modified>
  <cp:category/>
  <cp:version/>
  <cp:contentType/>
  <cp:contentStatus/>
</cp:coreProperties>
</file>